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4355" windowHeight="6975"/>
  </bookViews>
  <sheets>
    <sheet name="WL5 KOM Kippure" sheetId="9" r:id="rId1"/>
    <sheet name="WL4 Sandymount HMar" sheetId="8" r:id="rId2"/>
    <sheet name="WL3 Roundwood" sheetId="7" r:id="rId3"/>
    <sheet name="WL2 SwimRun UCD" sheetId="4" r:id="rId4"/>
    <sheet name="WL1 Roundwood" sheetId="2" r:id="rId5"/>
    <sheet name="Names and Teams" sheetId="1" r:id="rId6"/>
  </sheets>
  <calcPr calcId="125725"/>
</workbook>
</file>

<file path=xl/calcChain.xml><?xml version="1.0" encoding="utf-8"?>
<calcChain xmlns="http://schemas.openxmlformats.org/spreadsheetml/2006/main">
  <c r="I28" i="9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27"/>
  <c r="F20"/>
  <c r="E20"/>
  <c r="D20"/>
  <c r="C20"/>
  <c r="D22"/>
  <c r="E22"/>
  <c r="F22"/>
  <c r="G22"/>
  <c r="C22"/>
  <c r="G12"/>
  <c r="G11"/>
  <c r="G9"/>
  <c r="H9" s="1"/>
  <c r="G8"/>
  <c r="H8" s="1"/>
  <c r="G6"/>
  <c r="H6" s="1"/>
  <c r="G10"/>
  <c r="H10" s="1"/>
  <c r="G5"/>
  <c r="H5" s="1"/>
  <c r="G7"/>
  <c r="H7" s="1"/>
  <c r="U43" i="8"/>
  <c r="T43"/>
  <c r="Q43"/>
  <c r="W9"/>
  <c r="W20"/>
  <c r="W35"/>
  <c r="F27"/>
  <c r="F25"/>
  <c r="F32"/>
  <c r="F28"/>
  <c r="F31"/>
  <c r="F33"/>
  <c r="F26"/>
  <c r="F34"/>
  <c r="F35"/>
  <c r="F29"/>
  <c r="F30"/>
  <c r="U46"/>
  <c r="T42"/>
  <c r="T46" s="1"/>
  <c r="S42"/>
  <c r="S46" s="1"/>
  <c r="R42"/>
  <c r="R46" s="1"/>
  <c r="Q42"/>
  <c r="Q40"/>
  <c r="W31"/>
  <c r="W14"/>
  <c r="W8"/>
  <c r="W6"/>
  <c r="W18"/>
  <c r="W32"/>
  <c r="W19"/>
  <c r="W17"/>
  <c r="W16"/>
  <c r="W13"/>
  <c r="W10"/>
  <c r="W21"/>
  <c r="W33"/>
  <c r="W29"/>
  <c r="W22"/>
  <c r="W7"/>
  <c r="W25"/>
  <c r="W24"/>
  <c r="W12"/>
  <c r="W5"/>
  <c r="W15"/>
  <c r="W30"/>
  <c r="W23"/>
  <c r="W26"/>
  <c r="W27"/>
  <c r="W28"/>
  <c r="W34"/>
  <c r="W11"/>
  <c r="T39" i="7"/>
  <c r="T43" s="1"/>
  <c r="Y18"/>
  <c r="Y20"/>
  <c r="Y24"/>
  <c r="Y32"/>
  <c r="Y15"/>
  <c r="Y31"/>
  <c r="Y30"/>
  <c r="Y29"/>
  <c r="Y28"/>
  <c r="Y27"/>
  <c r="Y26"/>
  <c r="Y14"/>
  <c r="Y25"/>
  <c r="Y23"/>
  <c r="Y22"/>
  <c r="Y21"/>
  <c r="Y19"/>
  <c r="Y11"/>
  <c r="Y17"/>
  <c r="Y16"/>
  <c r="Y10"/>
  <c r="Y9"/>
  <c r="Y8"/>
  <c r="Y6"/>
  <c r="Y13"/>
  <c r="Y12"/>
  <c r="Y5"/>
  <c r="Y7"/>
  <c r="V39"/>
  <c r="U39"/>
  <c r="S39"/>
  <c r="H28"/>
  <c r="H27"/>
  <c r="H29"/>
  <c r="H25"/>
  <c r="H22"/>
  <c r="H23"/>
  <c r="H30"/>
  <c r="H21"/>
  <c r="H24"/>
  <c r="H31"/>
  <c r="H32"/>
  <c r="H26"/>
  <c r="M14"/>
  <c r="M13"/>
  <c r="M11"/>
  <c r="M9"/>
  <c r="M8"/>
  <c r="M12"/>
  <c r="M10"/>
  <c r="M7"/>
  <c r="M6"/>
  <c r="M5"/>
  <c r="M16"/>
  <c r="M15"/>
  <c r="G14"/>
  <c r="G13"/>
  <c r="G11"/>
  <c r="G9"/>
  <c r="G8"/>
  <c r="G12"/>
  <c r="G10"/>
  <c r="G7"/>
  <c r="G6"/>
  <c r="G5"/>
  <c r="G16"/>
  <c r="G15"/>
  <c r="J14"/>
  <c r="L14" s="1"/>
  <c r="J13"/>
  <c r="L13" s="1"/>
  <c r="J11"/>
  <c r="L11" s="1"/>
  <c r="J9"/>
  <c r="L9" s="1"/>
  <c r="J8"/>
  <c r="L8" s="1"/>
  <c r="J12"/>
  <c r="L12" s="1"/>
  <c r="J10"/>
  <c r="L10" s="1"/>
  <c r="J7"/>
  <c r="L7" s="1"/>
  <c r="J6"/>
  <c r="L6" s="1"/>
  <c r="J5"/>
  <c r="L5" s="1"/>
  <c r="J16"/>
  <c r="L16" s="1"/>
  <c r="H14"/>
  <c r="O14" s="1"/>
  <c r="H13"/>
  <c r="H11"/>
  <c r="O11" s="1"/>
  <c r="H9"/>
  <c r="H8"/>
  <c r="O8" s="1"/>
  <c r="H12"/>
  <c r="H10"/>
  <c r="O10" s="1"/>
  <c r="H7"/>
  <c r="H6"/>
  <c r="O6" s="1"/>
  <c r="H5"/>
  <c r="H16"/>
  <c r="O16" s="1"/>
  <c r="J15"/>
  <c r="L15" s="1"/>
  <c r="H15"/>
  <c r="O15" s="1"/>
  <c r="W43"/>
  <c r="V43"/>
  <c r="U43"/>
  <c r="S37"/>
  <c r="S43" s="1"/>
  <c r="G6" i="4"/>
  <c r="H6" s="1"/>
  <c r="G7"/>
  <c r="H7" s="1"/>
  <c r="G8"/>
  <c r="H8" s="1"/>
  <c r="G9"/>
  <c r="H9" s="1"/>
  <c r="G10"/>
  <c r="H10"/>
  <c r="G11"/>
  <c r="H11"/>
  <c r="G12"/>
  <c r="H12"/>
  <c r="G13"/>
  <c r="H13"/>
  <c r="G14"/>
  <c r="H14"/>
  <c r="G15"/>
  <c r="H15"/>
  <c r="G16"/>
  <c r="H16"/>
  <c r="G17"/>
  <c r="H17" s="1"/>
  <c r="G18"/>
  <c r="H18"/>
  <c r="G19"/>
  <c r="H19"/>
  <c r="G20"/>
  <c r="H20"/>
  <c r="G21"/>
  <c r="H21"/>
  <c r="G22"/>
  <c r="H22"/>
  <c r="G23"/>
  <c r="H23"/>
  <c r="G24"/>
  <c r="H24"/>
  <c r="S15"/>
  <c r="S16"/>
  <c r="S17"/>
  <c r="S19"/>
  <c r="S21"/>
  <c r="S24"/>
  <c r="S26"/>
  <c r="S27"/>
  <c r="S28"/>
  <c r="S29"/>
  <c r="P36"/>
  <c r="O36"/>
  <c r="G44"/>
  <c r="N36" s="1"/>
  <c r="N41" s="1"/>
  <c r="S9"/>
  <c r="S6"/>
  <c r="S10"/>
  <c r="S7"/>
  <c r="S5"/>
  <c r="S18"/>
  <c r="S20"/>
  <c r="S22"/>
  <c r="S23"/>
  <c r="S11"/>
  <c r="S12"/>
  <c r="S25"/>
  <c r="S8"/>
  <c r="S13"/>
  <c r="S14"/>
  <c r="O41"/>
  <c r="P41"/>
  <c r="Q41"/>
  <c r="D48" i="2"/>
  <c r="E48"/>
  <c r="F48"/>
  <c r="G48"/>
  <c r="C48"/>
  <c r="K5"/>
  <c r="G17"/>
  <c r="G16"/>
  <c r="G15"/>
  <c r="J15" s="1"/>
  <c r="K15" s="1"/>
  <c r="G14"/>
  <c r="J14" s="1"/>
  <c r="K14" s="1"/>
  <c r="G13"/>
  <c r="J13" s="1"/>
  <c r="K13" s="1"/>
  <c r="G12"/>
  <c r="J12" s="1"/>
  <c r="K12" s="1"/>
  <c r="G11"/>
  <c r="J11" s="1"/>
  <c r="K11" s="1"/>
  <c r="G10"/>
  <c r="J10" s="1"/>
  <c r="K10" s="1"/>
  <c r="G9"/>
  <c r="J9" s="1"/>
  <c r="K9" s="1"/>
  <c r="G8"/>
  <c r="J8" s="1"/>
  <c r="K8" s="1"/>
  <c r="G7"/>
  <c r="J7" s="1"/>
  <c r="K7" s="1"/>
  <c r="G6"/>
  <c r="J6" s="1"/>
  <c r="K6" s="1"/>
  <c r="G5"/>
  <c r="J5" s="1"/>
  <c r="G4"/>
  <c r="J4" s="1"/>
  <c r="K4" s="1"/>
  <c r="C42"/>
  <c r="G5" i="4"/>
  <c r="H5" s="1"/>
  <c r="Q46" i="8" l="1"/>
  <c r="O5" i="7"/>
  <c r="O7"/>
  <c r="O12"/>
  <c r="O9"/>
  <c r="O13"/>
  <c r="G45" i="4"/>
  <c r="G46" s="1"/>
  <c r="G47" l="1"/>
  <c r="G48" s="1"/>
  <c r="M36"/>
  <c r="M41" s="1"/>
</calcChain>
</file>

<file path=xl/sharedStrings.xml><?xml version="1.0" encoding="utf-8"?>
<sst xmlns="http://schemas.openxmlformats.org/spreadsheetml/2006/main" count="975" uniqueCount="145">
  <si>
    <t>Rating</t>
  </si>
  <si>
    <t>Mark</t>
  </si>
  <si>
    <t>Doyle</t>
  </si>
  <si>
    <t>Ryan</t>
  </si>
  <si>
    <t>Preston</t>
  </si>
  <si>
    <t>David</t>
  </si>
  <si>
    <t>Hanlon</t>
  </si>
  <si>
    <t>Brendan</t>
  </si>
  <si>
    <t>Byron</t>
  </si>
  <si>
    <t>Liam</t>
  </si>
  <si>
    <t>Boggan</t>
  </si>
  <si>
    <t>Jim</t>
  </si>
  <si>
    <t>Fitzharris</t>
  </si>
  <si>
    <t>Hoey</t>
  </si>
  <si>
    <t>Peter</t>
  </si>
  <si>
    <t>Kern</t>
  </si>
  <si>
    <t>Keane</t>
  </si>
  <si>
    <t>Ian</t>
  </si>
  <si>
    <t>Campbell</t>
  </si>
  <si>
    <t>McGrath</t>
  </si>
  <si>
    <t>Craig</t>
  </si>
  <si>
    <t>Molloy</t>
  </si>
  <si>
    <t>Evan</t>
  </si>
  <si>
    <t>Lonergan</t>
  </si>
  <si>
    <t>Shane</t>
  </si>
  <si>
    <t>Roche</t>
  </si>
  <si>
    <t>Aideen</t>
  </si>
  <si>
    <t>Allen</t>
  </si>
  <si>
    <t>Kevin</t>
  </si>
  <si>
    <t>Gilmore</t>
  </si>
  <si>
    <t>Marie</t>
  </si>
  <si>
    <t>Boland</t>
  </si>
  <si>
    <t>John</t>
  </si>
  <si>
    <t>O'Leary</t>
  </si>
  <si>
    <t>Ronan</t>
  </si>
  <si>
    <t>Edward</t>
  </si>
  <si>
    <t>O'Reilly</t>
  </si>
  <si>
    <t>Dara</t>
  </si>
  <si>
    <t>Kilmartin</t>
  </si>
  <si>
    <t>Lucy</t>
  </si>
  <si>
    <t>Dockrell</t>
  </si>
  <si>
    <t>Doug</t>
  </si>
  <si>
    <t>Veale</t>
  </si>
  <si>
    <t>Cahir</t>
  </si>
  <si>
    <t>O'Higgins</t>
  </si>
  <si>
    <t>Jennifer</t>
  </si>
  <si>
    <t>O'Connell</t>
  </si>
  <si>
    <t>Gary</t>
  </si>
  <si>
    <t>McCarthy</t>
  </si>
  <si>
    <t>Andrew</t>
  </si>
  <si>
    <t>Walker</t>
  </si>
  <si>
    <t>Helena</t>
  </si>
  <si>
    <t>Walsh</t>
  </si>
  <si>
    <t>Mick</t>
  </si>
  <si>
    <t>Bolger</t>
  </si>
  <si>
    <t>Paul</t>
  </si>
  <si>
    <t>Griffin</t>
  </si>
  <si>
    <t>Ed</t>
  </si>
  <si>
    <t>Crotty</t>
  </si>
  <si>
    <t>Gena</t>
  </si>
  <si>
    <t>Laura</t>
  </si>
  <si>
    <t>Shilling</t>
  </si>
  <si>
    <t>Donal</t>
  </si>
  <si>
    <t>O'Neill</t>
  </si>
  <si>
    <t>Foran</t>
  </si>
  <si>
    <t>Anna</t>
  </si>
  <si>
    <t>Rowan</t>
  </si>
  <si>
    <t>Barry</t>
  </si>
  <si>
    <t>O'Connor</t>
  </si>
  <si>
    <t>Duracell Bunnies</t>
  </si>
  <si>
    <t>Beancounters</t>
  </si>
  <si>
    <t>Healthnuts</t>
  </si>
  <si>
    <t>Legal Eagles</t>
  </si>
  <si>
    <t>Techies</t>
  </si>
  <si>
    <t xml:space="preserve">Ruth </t>
  </si>
  <si>
    <t>Shanahan</t>
  </si>
  <si>
    <t>Kim</t>
  </si>
  <si>
    <t>Ben</t>
  </si>
  <si>
    <t>Ted</t>
  </si>
  <si>
    <t>O'Sullivan</t>
  </si>
  <si>
    <t xml:space="preserve">Gary </t>
  </si>
  <si>
    <t>MT</t>
  </si>
  <si>
    <t>Zoe</t>
  </si>
  <si>
    <t>Richardson</t>
  </si>
  <si>
    <t>Kieran</t>
  </si>
  <si>
    <t>O'Brien</t>
  </si>
  <si>
    <t>1 lap of run</t>
  </si>
  <si>
    <t>0.5 lap of run</t>
  </si>
  <si>
    <t>1 lap of bike</t>
  </si>
  <si>
    <t>Points</t>
  </si>
  <si>
    <t>T1</t>
  </si>
  <si>
    <t>Run</t>
  </si>
  <si>
    <t>Overall</t>
  </si>
  <si>
    <t>-</t>
  </si>
  <si>
    <t>Bike Total</t>
  </si>
  <si>
    <t>1500m Swim</t>
  </si>
  <si>
    <t>UCD Run</t>
  </si>
  <si>
    <t>Colm</t>
  </si>
  <si>
    <t>Luke</t>
  </si>
  <si>
    <t>Real Time</t>
  </si>
  <si>
    <t>Bike 1</t>
  </si>
  <si>
    <t>Bike 2</t>
  </si>
  <si>
    <t>Adj Time</t>
  </si>
  <si>
    <t>WL1</t>
  </si>
  <si>
    <t>Bunnies</t>
  </si>
  <si>
    <t>Roundwood</t>
  </si>
  <si>
    <t>UCD</t>
  </si>
  <si>
    <t>Duathlon</t>
  </si>
  <si>
    <t>KOM</t>
  </si>
  <si>
    <t>WL2</t>
  </si>
  <si>
    <t>WL3</t>
  </si>
  <si>
    <t>WL4</t>
  </si>
  <si>
    <t>WL5</t>
  </si>
  <si>
    <t>WL6</t>
  </si>
  <si>
    <t>H' Marathon</t>
  </si>
  <si>
    <t>WINTER LEAGUE 1:  ROUNDWOOD 40K TT + 5K RUN  2 FEB 14</t>
  </si>
  <si>
    <t>POINTS</t>
  </si>
  <si>
    <t>TEAMS</t>
  </si>
  <si>
    <t>RESULTS</t>
  </si>
  <si>
    <t>WINTER LEAGUE 2:  1500M SWIM +10.2K RUN UCD  15 FEB 14</t>
  </si>
  <si>
    <t>INDIVIDUAL</t>
  </si>
  <si>
    <t>WL 1</t>
  </si>
  <si>
    <t>WL 2</t>
  </si>
  <si>
    <t>WL 3</t>
  </si>
  <si>
    <t>WL 4</t>
  </si>
  <si>
    <t>WL 5</t>
  </si>
  <si>
    <t>WL 6</t>
  </si>
  <si>
    <t>TOTAL</t>
  </si>
  <si>
    <t>Pierse</t>
  </si>
  <si>
    <t>Neary</t>
  </si>
  <si>
    <t>Ryder</t>
  </si>
  <si>
    <t>Maguire</t>
  </si>
  <si>
    <t xml:space="preserve">Kim </t>
  </si>
  <si>
    <t xml:space="preserve">David </t>
  </si>
  <si>
    <t>WINTER LEAGUE 3:  ROUNDWOOD 40K TT + 5K RUN  2 MAR 14</t>
  </si>
  <si>
    <t>Start</t>
  </si>
  <si>
    <t>Clock</t>
  </si>
  <si>
    <t>Time</t>
  </si>
  <si>
    <t>D'Bunnies</t>
  </si>
  <si>
    <t>2.5k run</t>
  </si>
  <si>
    <t>10k</t>
  </si>
  <si>
    <t xml:space="preserve">Dave </t>
  </si>
  <si>
    <t>WINTER LEAGUE 4:  SANDYMOUNT HALF MARATHON  8 MAR 14</t>
  </si>
  <si>
    <t>Bike</t>
  </si>
  <si>
    <t>WINTER LEAGUE 5:  KING OF THE MOUNTAIN, GLENCREE 23 MAR14</t>
  </si>
</sst>
</file>

<file path=xl/styles.xml><?xml version="1.0" encoding="utf-8"?>
<styleSheet xmlns="http://schemas.openxmlformats.org/spreadsheetml/2006/main">
  <numFmts count="3">
    <numFmt numFmtId="164" formatCode="[$-F400]h:mm:ss\ AM/PM"/>
    <numFmt numFmtId="165" formatCode="0.0"/>
    <numFmt numFmtId="166" formatCode="_-* #,##0.0_-;\-* #,##0.0_-;_-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/>
    <xf numFmtId="2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2" fontId="0" fillId="0" borderId="0" xfId="0" applyNumberFormat="1" applyFont="1" applyAlignment="1">
      <alignment horizontal="right"/>
    </xf>
    <xf numFmtId="0" fontId="0" fillId="0" borderId="1" xfId="0" applyFont="1" applyBorder="1"/>
    <xf numFmtId="164" fontId="0" fillId="0" borderId="0" xfId="0" applyNumberFormat="1" applyFont="1" applyAlignment="1">
      <alignment horizontal="right"/>
    </xf>
    <xf numFmtId="0" fontId="1" fillId="0" borderId="1" xfId="0" applyFont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1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165" fontId="0" fillId="0" borderId="1" xfId="0" applyNumberFormat="1" applyFont="1" applyBorder="1"/>
    <xf numFmtId="165" fontId="0" fillId="0" borderId="1" xfId="0" applyNumberFormat="1" applyFont="1" applyBorder="1" applyAlignment="1">
      <alignment horizontal="center"/>
    </xf>
    <xf numFmtId="165" fontId="0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1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2" fontId="0" fillId="0" borderId="0" xfId="0" applyNumberFormat="1" applyFont="1"/>
    <xf numFmtId="0" fontId="0" fillId="0" borderId="1" xfId="0" applyBorder="1"/>
    <xf numFmtId="164" fontId="0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46" fontId="0" fillId="0" borderId="0" xfId="0" applyNumberFormat="1" applyFont="1" applyAlignment="1">
      <alignment horizontal="center"/>
    </xf>
    <xf numFmtId="46" fontId="0" fillId="0" borderId="1" xfId="0" applyNumberFormat="1" applyFont="1" applyBorder="1" applyAlignment="1">
      <alignment horizontal="center"/>
    </xf>
    <xf numFmtId="0" fontId="0" fillId="0" borderId="0" xfId="0" applyFont="1" applyBorder="1"/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46" fontId="0" fillId="0" borderId="0" xfId="0" applyNumberFormat="1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right"/>
    </xf>
    <xf numFmtId="164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right"/>
    </xf>
    <xf numFmtId="165" fontId="0" fillId="0" borderId="0" xfId="0" applyNumberFormat="1" applyFont="1" applyBorder="1" applyAlignment="1">
      <alignment horizontal="center"/>
    </xf>
    <xf numFmtId="165" fontId="0" fillId="0" borderId="0" xfId="0" applyNumberFormat="1" applyFont="1" applyBorder="1"/>
    <xf numFmtId="46" fontId="0" fillId="2" borderId="0" xfId="0" applyNumberFormat="1" applyFont="1" applyFill="1" applyBorder="1" applyAlignment="1">
      <alignment horizontal="center"/>
    </xf>
    <xf numFmtId="46" fontId="0" fillId="0" borderId="0" xfId="0" applyNumberFormat="1" applyFont="1" applyFill="1" applyBorder="1" applyAlignment="1">
      <alignment horizontal="center"/>
    </xf>
    <xf numFmtId="46" fontId="0" fillId="2" borderId="1" xfId="0" applyNumberFormat="1" applyFont="1" applyFill="1" applyBorder="1" applyAlignment="1">
      <alignment horizontal="center"/>
    </xf>
    <xf numFmtId="46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Border="1"/>
    <xf numFmtId="0" fontId="0" fillId="0" borderId="0" xfId="0" applyFill="1" applyBorder="1"/>
    <xf numFmtId="0" fontId="0" fillId="0" borderId="0" xfId="0" applyFont="1" applyFill="1" applyBorder="1"/>
    <xf numFmtId="165" fontId="1" fillId="0" borderId="0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6" fontId="0" fillId="0" borderId="0" xfId="0" applyNumberFormat="1" applyBorder="1" applyAlignment="1">
      <alignment horizontal="center"/>
    </xf>
    <xf numFmtId="46" fontId="0" fillId="0" borderId="0" xfId="0" quotePrefix="1" applyNumberFormat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quotePrefix="1" applyFont="1" applyBorder="1"/>
    <xf numFmtId="0" fontId="0" fillId="0" borderId="0" xfId="0" applyFont="1" applyFill="1" applyBorder="1" applyAlignment="1">
      <alignment horizontal="center"/>
    </xf>
    <xf numFmtId="0" fontId="0" fillId="0" borderId="0" xfId="0" applyBorder="1"/>
    <xf numFmtId="46" fontId="0" fillId="0" borderId="1" xfId="0" quotePrefix="1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165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66" fontId="0" fillId="0" borderId="0" xfId="0" applyNumberFormat="1" applyFont="1" applyAlignment="1">
      <alignment horizontal="center"/>
    </xf>
    <xf numFmtId="166" fontId="0" fillId="0" borderId="0" xfId="0" applyNumberFormat="1" applyFont="1" applyAlignment="1">
      <alignment horizontal="left"/>
    </xf>
    <xf numFmtId="166" fontId="0" fillId="0" borderId="0" xfId="0" applyNumberFormat="1" applyFont="1" applyBorder="1"/>
    <xf numFmtId="166" fontId="0" fillId="0" borderId="0" xfId="0" applyNumberFormat="1" applyFont="1" applyFill="1" applyBorder="1" applyAlignment="1">
      <alignment horizontal="center"/>
    </xf>
    <xf numFmtId="166" fontId="0" fillId="0" borderId="0" xfId="0" applyNumberFormat="1" applyFont="1" applyBorder="1" applyAlignment="1">
      <alignment horizontal="center"/>
    </xf>
    <xf numFmtId="166" fontId="0" fillId="0" borderId="0" xfId="0" applyNumberFormat="1" applyFont="1"/>
    <xf numFmtId="166" fontId="0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8"/>
  <sheetViews>
    <sheetView tabSelected="1" workbookViewId="0">
      <selection activeCell="C3" sqref="C3"/>
    </sheetView>
  </sheetViews>
  <sheetFormatPr defaultRowHeight="15"/>
  <cols>
    <col min="2" max="2" width="11.7109375" bestFit="1" customWidth="1"/>
    <col min="3" max="8" width="14" customWidth="1"/>
    <col min="9" max="9" width="14" style="84" customWidth="1"/>
    <col min="10" max="10" width="14" customWidth="1"/>
  </cols>
  <sheetData>
    <row r="1" spans="1:9">
      <c r="A1" s="46" t="s">
        <v>144</v>
      </c>
    </row>
    <row r="4" spans="1:9" ht="15.75" thickBot="1">
      <c r="A4" s="11"/>
      <c r="B4" s="11"/>
      <c r="C4" s="11"/>
      <c r="D4" s="25"/>
      <c r="E4" s="21" t="s">
        <v>143</v>
      </c>
      <c r="F4" s="21" t="s">
        <v>91</v>
      </c>
      <c r="G4" s="21" t="s">
        <v>92</v>
      </c>
      <c r="H4" s="21" t="s">
        <v>102</v>
      </c>
      <c r="I4" s="81" t="s">
        <v>89</v>
      </c>
    </row>
    <row r="5" spans="1:9">
      <c r="A5" s="45" t="s">
        <v>1</v>
      </c>
      <c r="B5" s="45" t="s">
        <v>2</v>
      </c>
      <c r="C5" s="45" t="s">
        <v>70</v>
      </c>
      <c r="D5" s="53">
        <v>93.256472359862556</v>
      </c>
      <c r="E5" s="52">
        <v>2.8125000000000001E-2</v>
      </c>
      <c r="F5" s="52">
        <v>1.8055555555555557E-2</v>
      </c>
      <c r="G5" s="52">
        <f t="shared" ref="G5:G10" si="0">E5+F5</f>
        <v>4.6180555555555558E-2</v>
      </c>
      <c r="H5" s="52">
        <f t="shared" ref="H5:H10" si="1">G5*D5/93.26</f>
        <v>4.6178808736111555E-2</v>
      </c>
      <c r="I5" s="71">
        <v>100</v>
      </c>
    </row>
    <row r="6" spans="1:9">
      <c r="A6" s="45" t="s">
        <v>32</v>
      </c>
      <c r="B6" s="45" t="s">
        <v>33</v>
      </c>
      <c r="C6" s="45" t="s">
        <v>71</v>
      </c>
      <c r="D6" s="53">
        <v>86.107792510189725</v>
      </c>
      <c r="E6" s="52">
        <v>3.1365740740740743E-2</v>
      </c>
      <c r="F6" s="52">
        <v>2.1875000000000002E-2</v>
      </c>
      <c r="G6" s="52">
        <f t="shared" si="0"/>
        <v>5.3240740740740741E-2</v>
      </c>
      <c r="H6" s="52">
        <f t="shared" si="1"/>
        <v>4.9157652335326062E-2</v>
      </c>
      <c r="I6" s="71">
        <v>97.5</v>
      </c>
    </row>
    <row r="7" spans="1:9">
      <c r="A7" s="45" t="s">
        <v>43</v>
      </c>
      <c r="B7" s="45" t="s">
        <v>44</v>
      </c>
      <c r="C7" s="45" t="s">
        <v>72</v>
      </c>
      <c r="D7" s="53">
        <v>92.937712580870482</v>
      </c>
      <c r="E7" s="52">
        <v>3.2349537037037038E-2</v>
      </c>
      <c r="F7" s="52">
        <v>1.9027777777777779E-2</v>
      </c>
      <c r="G7" s="52">
        <f t="shared" si="0"/>
        <v>5.137731481481482E-2</v>
      </c>
      <c r="H7" s="52">
        <f t="shared" si="1"/>
        <v>5.1199765359598526E-2</v>
      </c>
      <c r="I7" s="71">
        <v>95</v>
      </c>
    </row>
    <row r="8" spans="1:9">
      <c r="A8" s="45" t="s">
        <v>41</v>
      </c>
      <c r="B8" s="45" t="s">
        <v>42</v>
      </c>
      <c r="C8" s="45" t="s">
        <v>71</v>
      </c>
      <c r="D8" s="53">
        <v>71.48</v>
      </c>
      <c r="E8" s="52">
        <v>4.0659722222222222E-2</v>
      </c>
      <c r="F8" s="52">
        <v>2.7511574074074074E-2</v>
      </c>
      <c r="G8" s="52">
        <f t="shared" si="0"/>
        <v>6.8171296296296299E-2</v>
      </c>
      <c r="H8" s="52">
        <f t="shared" si="1"/>
        <v>5.2250528192786395E-2</v>
      </c>
      <c r="I8" s="71">
        <v>92.5</v>
      </c>
    </row>
    <row r="9" spans="1:9">
      <c r="A9" s="45" t="s">
        <v>1</v>
      </c>
      <c r="B9" s="45" t="s">
        <v>64</v>
      </c>
      <c r="C9" s="45" t="s">
        <v>73</v>
      </c>
      <c r="D9" s="53">
        <v>75.308085852749869</v>
      </c>
      <c r="E9" s="52">
        <v>4.2118055555555554E-2</v>
      </c>
      <c r="F9" s="52">
        <v>2.6979166666666669E-2</v>
      </c>
      <c r="G9" s="52">
        <f t="shared" si="0"/>
        <v>6.9097222222222227E-2</v>
      </c>
      <c r="H9" s="52">
        <f t="shared" si="1"/>
        <v>5.5796478053802778E-2</v>
      </c>
      <c r="I9" s="71">
        <v>90</v>
      </c>
    </row>
    <row r="10" spans="1:9">
      <c r="A10" s="45" t="s">
        <v>98</v>
      </c>
      <c r="B10" s="45" t="s">
        <v>130</v>
      </c>
      <c r="C10" s="45" t="s">
        <v>73</v>
      </c>
      <c r="D10" s="53">
        <v>82</v>
      </c>
      <c r="E10" s="52">
        <v>4.1840277777777775E-2</v>
      </c>
      <c r="F10" s="52">
        <v>2.6562499999999999E-2</v>
      </c>
      <c r="G10" s="52">
        <f t="shared" si="0"/>
        <v>6.8402777777777771E-2</v>
      </c>
      <c r="H10" s="52">
        <f t="shared" si="1"/>
        <v>6.0143982176471981E-2</v>
      </c>
      <c r="I10" s="71">
        <v>87.5</v>
      </c>
    </row>
    <row r="11" spans="1:9">
      <c r="A11" s="45" t="s">
        <v>5</v>
      </c>
      <c r="B11" s="45" t="s">
        <v>6</v>
      </c>
      <c r="C11" s="45" t="s">
        <v>70</v>
      </c>
      <c r="D11" s="53">
        <v>88.644639861075746</v>
      </c>
      <c r="E11" s="52">
        <v>3.4722222222222224E-2</v>
      </c>
      <c r="F11" s="75" t="s">
        <v>93</v>
      </c>
      <c r="G11" s="52">
        <f>E11</f>
        <v>3.4722222222222224E-2</v>
      </c>
      <c r="H11" s="79"/>
      <c r="I11" s="71">
        <v>85</v>
      </c>
    </row>
    <row r="12" spans="1:9" ht="15.75" thickBot="1">
      <c r="A12" s="13" t="s">
        <v>35</v>
      </c>
      <c r="B12" s="13" t="s">
        <v>36</v>
      </c>
      <c r="C12" s="13" t="s">
        <v>71</v>
      </c>
      <c r="D12" s="26">
        <v>84.089647923643895</v>
      </c>
      <c r="E12" s="44">
        <v>3.7499999999999999E-2</v>
      </c>
      <c r="F12" s="80" t="s">
        <v>93</v>
      </c>
      <c r="G12" s="44">
        <f>E12</f>
        <v>3.7499999999999999E-2</v>
      </c>
      <c r="H12" s="40"/>
      <c r="I12" s="82">
        <v>82.5</v>
      </c>
    </row>
    <row r="15" spans="1:9" s="46" customFormat="1" ht="15.75" thickBot="1">
      <c r="A15" s="15" t="s">
        <v>117</v>
      </c>
      <c r="B15" s="15"/>
      <c r="C15" s="21" t="s">
        <v>70</v>
      </c>
      <c r="D15" s="21" t="s">
        <v>71</v>
      </c>
      <c r="E15" s="21" t="s">
        <v>73</v>
      </c>
      <c r="F15" s="21" t="s">
        <v>72</v>
      </c>
      <c r="G15" s="21" t="s">
        <v>138</v>
      </c>
      <c r="I15" s="50"/>
    </row>
    <row r="16" spans="1:9">
      <c r="A16" t="s">
        <v>103</v>
      </c>
      <c r="B16" t="s">
        <v>105</v>
      </c>
      <c r="C16" s="84">
        <v>285</v>
      </c>
      <c r="D16" s="84">
        <v>330</v>
      </c>
      <c r="E16" s="84">
        <v>150</v>
      </c>
      <c r="F16" s="84">
        <v>330</v>
      </c>
      <c r="G16" s="84">
        <v>70</v>
      </c>
    </row>
    <row r="17" spans="1:9">
      <c r="A17" t="s">
        <v>109</v>
      </c>
      <c r="B17" t="s">
        <v>106</v>
      </c>
      <c r="C17" s="84">
        <v>285</v>
      </c>
      <c r="D17" s="84">
        <v>330</v>
      </c>
      <c r="E17" s="84">
        <v>337.5</v>
      </c>
      <c r="F17" s="84">
        <v>330</v>
      </c>
      <c r="G17" s="84">
        <v>0</v>
      </c>
    </row>
    <row r="18" spans="1:9">
      <c r="A18" t="s">
        <v>110</v>
      </c>
      <c r="B18" t="s">
        <v>105</v>
      </c>
      <c r="C18" s="84">
        <v>265</v>
      </c>
      <c r="D18" s="84">
        <v>257.5</v>
      </c>
      <c r="E18" s="84">
        <v>172.5</v>
      </c>
      <c r="F18" s="84">
        <v>257.5</v>
      </c>
      <c r="G18" s="84">
        <v>85</v>
      </c>
    </row>
    <row r="19" spans="1:9">
      <c r="A19" t="s">
        <v>111</v>
      </c>
      <c r="B19" t="s">
        <v>114</v>
      </c>
      <c r="C19" s="84">
        <v>317.5</v>
      </c>
      <c r="D19" s="84">
        <v>95</v>
      </c>
      <c r="E19" s="84">
        <v>77.5</v>
      </c>
      <c r="F19" s="84">
        <v>345</v>
      </c>
      <c r="G19" s="84">
        <v>165</v>
      </c>
    </row>
    <row r="20" spans="1:9">
      <c r="A20" t="s">
        <v>112</v>
      </c>
      <c r="B20" t="s">
        <v>108</v>
      </c>
      <c r="C20" s="85">
        <f>I5+I11</f>
        <v>185</v>
      </c>
      <c r="D20" s="85">
        <f>I6+I8+I12</f>
        <v>272.5</v>
      </c>
      <c r="E20" s="85">
        <f>I9+I10</f>
        <v>177.5</v>
      </c>
      <c r="F20" s="85">
        <f>I7</f>
        <v>95</v>
      </c>
      <c r="G20" s="84">
        <v>0</v>
      </c>
    </row>
    <row r="21" spans="1:9" ht="15.75" thickBot="1">
      <c r="A21" s="40" t="s">
        <v>113</v>
      </c>
      <c r="B21" s="40" t="s">
        <v>105</v>
      </c>
      <c r="C21" s="86"/>
      <c r="D21" s="86"/>
      <c r="E21" s="86"/>
      <c r="F21" s="86"/>
      <c r="G21" s="86"/>
    </row>
    <row r="22" spans="1:9">
      <c r="C22" s="84">
        <f>SUM(C16:C21)</f>
        <v>1337.5</v>
      </c>
      <c r="D22" s="84">
        <f t="shared" ref="D22:G22" si="2">SUM(D16:D21)</f>
        <v>1285</v>
      </c>
      <c r="E22" s="84">
        <f t="shared" si="2"/>
        <v>915</v>
      </c>
      <c r="F22" s="84">
        <f t="shared" si="2"/>
        <v>1357.5</v>
      </c>
      <c r="G22" s="84">
        <f t="shared" si="2"/>
        <v>320</v>
      </c>
    </row>
    <row r="26" spans="1:9" ht="15.75" thickBot="1">
      <c r="A26" s="15" t="s">
        <v>120</v>
      </c>
      <c r="B26" s="15"/>
      <c r="C26" s="11" t="s">
        <v>121</v>
      </c>
      <c r="D26" s="11" t="s">
        <v>122</v>
      </c>
      <c r="E26" s="11" t="s">
        <v>123</v>
      </c>
      <c r="F26" s="11" t="s">
        <v>124</v>
      </c>
      <c r="G26" s="11" t="s">
        <v>125</v>
      </c>
      <c r="H26" s="11" t="s">
        <v>126</v>
      </c>
      <c r="I26" s="11" t="s">
        <v>127</v>
      </c>
    </row>
    <row r="27" spans="1:9">
      <c r="A27" s="2" t="s">
        <v>34</v>
      </c>
      <c r="B27" s="2" t="s">
        <v>27</v>
      </c>
      <c r="C27" s="88">
        <v>67.5</v>
      </c>
      <c r="D27" s="87">
        <v>92.5</v>
      </c>
      <c r="E27" s="87">
        <v>0</v>
      </c>
      <c r="F27" s="87">
        <v>0</v>
      </c>
      <c r="G27" s="87">
        <v>0</v>
      </c>
      <c r="H27" s="87"/>
      <c r="I27" s="27">
        <f>SUM(LARGE(C27:H27,{1;2;3;4}))</f>
        <v>160</v>
      </c>
    </row>
    <row r="28" spans="1:9">
      <c r="A28" s="2" t="s">
        <v>26</v>
      </c>
      <c r="B28" s="2" t="s">
        <v>27</v>
      </c>
      <c r="C28" s="88">
        <v>70</v>
      </c>
      <c r="D28" s="87">
        <v>0</v>
      </c>
      <c r="E28" s="87">
        <v>0</v>
      </c>
      <c r="F28" s="87">
        <v>0</v>
      </c>
      <c r="G28" s="87">
        <v>0</v>
      </c>
      <c r="H28" s="87"/>
      <c r="I28" s="27">
        <f>SUM(LARGE(C28:H28,{1;2;3;4}))</f>
        <v>70</v>
      </c>
    </row>
    <row r="29" spans="1:9">
      <c r="A29" s="2" t="s">
        <v>9</v>
      </c>
      <c r="B29" s="2" t="s">
        <v>10</v>
      </c>
      <c r="C29" s="88">
        <v>100</v>
      </c>
      <c r="D29" s="87">
        <v>0</v>
      </c>
      <c r="E29" s="87">
        <v>0</v>
      </c>
      <c r="F29" s="87">
        <v>72.5</v>
      </c>
      <c r="G29" s="87">
        <v>0</v>
      </c>
      <c r="H29" s="87"/>
      <c r="I29" s="27">
        <f>SUM(LARGE(C29:H29,{1;2;3;4}))</f>
        <v>172.5</v>
      </c>
    </row>
    <row r="30" spans="1:9">
      <c r="A30" t="s">
        <v>7</v>
      </c>
      <c r="B30" s="2" t="s">
        <v>8</v>
      </c>
      <c r="C30" s="88">
        <v>0</v>
      </c>
      <c r="D30" s="87">
        <v>65</v>
      </c>
      <c r="E30" s="87">
        <v>0</v>
      </c>
      <c r="F30" s="87">
        <v>0</v>
      </c>
      <c r="G30" s="87">
        <v>0</v>
      </c>
      <c r="H30" s="87"/>
      <c r="I30" s="27">
        <f>SUM(LARGE(C30:H30,{1;2;3;4}))</f>
        <v>65</v>
      </c>
    </row>
    <row r="31" spans="1:9">
      <c r="A31" s="2" t="s">
        <v>17</v>
      </c>
      <c r="B31" s="2" t="s">
        <v>18</v>
      </c>
      <c r="C31" s="88">
        <v>0</v>
      </c>
      <c r="D31" s="87">
        <v>0</v>
      </c>
      <c r="E31" s="87">
        <v>0</v>
      </c>
      <c r="F31" s="87">
        <v>92.5</v>
      </c>
      <c r="G31" s="87">
        <v>0</v>
      </c>
      <c r="H31" s="87"/>
      <c r="I31" s="27">
        <f>SUM(LARGE(C31:H31,{1;2;3;4}))</f>
        <v>92.5</v>
      </c>
    </row>
    <row r="32" spans="1:9">
      <c r="A32" s="2" t="s">
        <v>57</v>
      </c>
      <c r="B32" s="2" t="s">
        <v>58</v>
      </c>
      <c r="C32" s="88">
        <v>85</v>
      </c>
      <c r="D32" s="87">
        <v>0</v>
      </c>
      <c r="E32" s="87">
        <v>0</v>
      </c>
      <c r="F32" s="87">
        <v>82.5</v>
      </c>
      <c r="G32" s="87">
        <v>0</v>
      </c>
      <c r="H32" s="87"/>
      <c r="I32" s="27">
        <f>SUM(LARGE(C32:H32,{1;2;3;4}))</f>
        <v>167.5</v>
      </c>
    </row>
    <row r="33" spans="1:9">
      <c r="A33" s="2" t="s">
        <v>1</v>
      </c>
      <c r="B33" s="2" t="s">
        <v>2</v>
      </c>
      <c r="C33" s="88">
        <v>95</v>
      </c>
      <c r="D33" s="87">
        <v>75</v>
      </c>
      <c r="E33" s="87">
        <v>87.5</v>
      </c>
      <c r="F33" s="87">
        <v>0</v>
      </c>
      <c r="G33" s="87">
        <v>100</v>
      </c>
      <c r="H33" s="87"/>
      <c r="I33" s="27">
        <f>SUM(LARGE(C33:H33,{1;2;3;4}))</f>
        <v>357.5</v>
      </c>
    </row>
    <row r="34" spans="1:9">
      <c r="A34" s="2" t="s">
        <v>132</v>
      </c>
      <c r="B34" s="2" t="s">
        <v>2</v>
      </c>
      <c r="C34" s="87">
        <v>0</v>
      </c>
      <c r="D34" s="87">
        <v>82.5</v>
      </c>
      <c r="E34" s="87">
        <v>77.5</v>
      </c>
      <c r="F34" s="87">
        <v>0</v>
      </c>
      <c r="G34" s="87">
        <v>0</v>
      </c>
      <c r="H34" s="87"/>
      <c r="I34" s="27">
        <f>SUM(LARGE(C34:H34,{1;2;3;4}))</f>
        <v>160</v>
      </c>
    </row>
    <row r="35" spans="1:9">
      <c r="A35" s="2" t="s">
        <v>1</v>
      </c>
      <c r="B35" s="2" t="s">
        <v>64</v>
      </c>
      <c r="C35" s="87">
        <v>0</v>
      </c>
      <c r="D35" s="87">
        <v>95</v>
      </c>
      <c r="E35" s="87">
        <v>0</v>
      </c>
      <c r="F35" s="87">
        <v>77.5</v>
      </c>
      <c r="G35" s="87">
        <v>87.5</v>
      </c>
      <c r="H35" s="87"/>
      <c r="I35" s="27">
        <f>SUM(LARGE(C35:H35,{1;2;3;4}))</f>
        <v>260</v>
      </c>
    </row>
    <row r="36" spans="1:9">
      <c r="A36" s="2" t="s">
        <v>28</v>
      </c>
      <c r="B36" s="2" t="s">
        <v>29</v>
      </c>
      <c r="C36" s="87">
        <v>0</v>
      </c>
      <c r="D36" s="87">
        <v>85</v>
      </c>
      <c r="E36" s="87">
        <v>0</v>
      </c>
      <c r="F36" s="87">
        <v>0</v>
      </c>
      <c r="G36" s="87">
        <v>0</v>
      </c>
      <c r="H36" s="87"/>
      <c r="I36" s="27">
        <f>SUM(LARGE(C36:H36,{1;2;3;4}))</f>
        <v>85</v>
      </c>
    </row>
    <row r="37" spans="1:9">
      <c r="A37" t="s">
        <v>133</v>
      </c>
      <c r="B37" s="2" t="s">
        <v>6</v>
      </c>
      <c r="C37" s="87">
        <v>0</v>
      </c>
      <c r="D37" s="87">
        <v>57.5</v>
      </c>
      <c r="E37" s="87">
        <v>0</v>
      </c>
      <c r="F37" s="87">
        <v>72.5</v>
      </c>
      <c r="G37" s="87">
        <v>85</v>
      </c>
      <c r="H37" s="87"/>
      <c r="I37" s="27">
        <f>SUM(LARGE(C37:H37,{1;2;3;4}))</f>
        <v>215</v>
      </c>
    </row>
    <row r="38" spans="1:9">
      <c r="A38" s="2" t="s">
        <v>77</v>
      </c>
      <c r="B38" s="2" t="s">
        <v>13</v>
      </c>
      <c r="C38" s="87">
        <v>90</v>
      </c>
      <c r="D38" s="87">
        <v>80</v>
      </c>
      <c r="E38" s="87">
        <v>0</v>
      </c>
      <c r="F38" s="87">
        <v>75</v>
      </c>
      <c r="G38" s="87">
        <v>0</v>
      </c>
      <c r="H38" s="87"/>
      <c r="I38" s="27">
        <f>SUM(LARGE(C38:H38,{1;2;3;4}))</f>
        <v>245</v>
      </c>
    </row>
    <row r="39" spans="1:9">
      <c r="A39" s="67" t="s">
        <v>81</v>
      </c>
      <c r="B39" s="68" t="s">
        <v>16</v>
      </c>
      <c r="C39" s="89">
        <v>0</v>
      </c>
      <c r="D39" s="89">
        <v>0</v>
      </c>
      <c r="E39" s="90">
        <v>85</v>
      </c>
      <c r="F39" s="91">
        <v>0</v>
      </c>
      <c r="G39" s="89">
        <v>0</v>
      </c>
      <c r="H39" s="89"/>
      <c r="I39" s="27">
        <f>SUM(LARGE(C39:H39,{1;2;3;4}))</f>
        <v>85</v>
      </c>
    </row>
    <row r="40" spans="1:9">
      <c r="A40" s="2" t="s">
        <v>37</v>
      </c>
      <c r="B40" s="2" t="s">
        <v>38</v>
      </c>
      <c r="C40" s="87">
        <v>82.5</v>
      </c>
      <c r="D40" s="87">
        <v>0</v>
      </c>
      <c r="E40" s="87">
        <v>0</v>
      </c>
      <c r="F40" s="87">
        <v>0</v>
      </c>
      <c r="G40" s="87">
        <v>0</v>
      </c>
      <c r="H40" s="87"/>
      <c r="I40" s="27">
        <f>SUM(LARGE(C40:H40,{1;2;3;4}))</f>
        <v>82.5</v>
      </c>
    </row>
    <row r="41" spans="1:9">
      <c r="A41" s="2" t="s">
        <v>97</v>
      </c>
      <c r="B41" s="2" t="s">
        <v>131</v>
      </c>
      <c r="C41" s="87">
        <v>0</v>
      </c>
      <c r="D41" s="87">
        <v>72.5</v>
      </c>
      <c r="E41" s="87">
        <v>0</v>
      </c>
      <c r="F41" s="87">
        <v>0</v>
      </c>
      <c r="G41" s="87">
        <v>0</v>
      </c>
      <c r="H41" s="87"/>
      <c r="I41" s="27">
        <f>SUM(LARGE(C41:H41,{1;2;3;4}))</f>
        <v>72.5</v>
      </c>
    </row>
    <row r="42" spans="1:9">
      <c r="A42" s="2" t="s">
        <v>47</v>
      </c>
      <c r="B42" s="2" t="s">
        <v>48</v>
      </c>
      <c r="C42" s="87">
        <v>80</v>
      </c>
      <c r="D42" s="87">
        <v>0</v>
      </c>
      <c r="E42" s="87">
        <v>0</v>
      </c>
      <c r="F42" s="87">
        <v>80</v>
      </c>
      <c r="G42" s="87">
        <v>0</v>
      </c>
      <c r="H42" s="87"/>
      <c r="I42" s="27">
        <f>SUM(LARGE(C42:H42,{1;2;3;4}))</f>
        <v>160</v>
      </c>
    </row>
    <row r="43" spans="1:9">
      <c r="A43" s="2" t="s">
        <v>141</v>
      </c>
      <c r="B43" s="2" t="s">
        <v>19</v>
      </c>
      <c r="C43" s="92">
        <v>0</v>
      </c>
      <c r="D43" s="87">
        <v>0</v>
      </c>
      <c r="E43" s="87">
        <v>0</v>
      </c>
      <c r="F43" s="87">
        <v>72.5</v>
      </c>
      <c r="G43" s="87">
        <v>0</v>
      </c>
      <c r="H43" s="87"/>
      <c r="I43" s="27">
        <f>SUM(LARGE(C43:H43,{1;2;3;4}))</f>
        <v>72.5</v>
      </c>
    </row>
    <row r="44" spans="1:9">
      <c r="A44" s="2" t="s">
        <v>128</v>
      </c>
      <c r="B44" s="2" t="s">
        <v>129</v>
      </c>
      <c r="C44" s="87">
        <v>0</v>
      </c>
      <c r="D44" s="87">
        <v>87.5</v>
      </c>
      <c r="E44" s="87">
        <v>0</v>
      </c>
      <c r="F44" s="87">
        <v>0</v>
      </c>
      <c r="G44" s="87">
        <v>0</v>
      </c>
      <c r="H44" s="87"/>
      <c r="I44" s="27">
        <f>SUM(LARGE(C44:H44,{1;2;3;4}))</f>
        <v>87.5</v>
      </c>
    </row>
    <row r="45" spans="1:9">
      <c r="A45" s="67" t="s">
        <v>84</v>
      </c>
      <c r="B45" s="68" t="s">
        <v>85</v>
      </c>
      <c r="C45" s="89">
        <v>0</v>
      </c>
      <c r="D45" s="89">
        <v>0</v>
      </c>
      <c r="E45" s="91">
        <v>100</v>
      </c>
      <c r="F45" s="91">
        <v>97.5</v>
      </c>
      <c r="G45" s="89">
        <v>0</v>
      </c>
      <c r="H45" s="89"/>
      <c r="I45" s="27">
        <f>SUM(LARGE(C45:H45,{1;2;3;4}))</f>
        <v>197.5</v>
      </c>
    </row>
    <row r="46" spans="1:9">
      <c r="A46" s="2" t="s">
        <v>45</v>
      </c>
      <c r="B46" s="2" t="s">
        <v>46</v>
      </c>
      <c r="C46" s="87">
        <v>72.5</v>
      </c>
      <c r="D46" s="87">
        <v>67.5</v>
      </c>
      <c r="E46" s="87">
        <v>80</v>
      </c>
      <c r="F46" s="87">
        <v>0</v>
      </c>
      <c r="G46" s="87">
        <v>0</v>
      </c>
      <c r="H46" s="87"/>
      <c r="I46" s="27">
        <f>SUM(LARGE(C46:H46,{1;2;3;4}))</f>
        <v>220</v>
      </c>
    </row>
    <row r="47" spans="1:9">
      <c r="A47" t="s">
        <v>80</v>
      </c>
      <c r="B47" s="2" t="s">
        <v>68</v>
      </c>
      <c r="C47" s="87">
        <v>0</v>
      </c>
      <c r="D47" s="87">
        <v>55</v>
      </c>
      <c r="E47" s="87">
        <v>97.5</v>
      </c>
      <c r="F47" s="87">
        <v>0</v>
      </c>
      <c r="G47" s="87">
        <v>0</v>
      </c>
      <c r="H47" s="87"/>
      <c r="I47" s="27">
        <f>SUM(LARGE(C47:H47,{1;2;3;4}))</f>
        <v>152.5</v>
      </c>
    </row>
    <row r="48" spans="1:9">
      <c r="A48" s="2" t="s">
        <v>67</v>
      </c>
      <c r="B48" s="2" t="s">
        <v>68</v>
      </c>
      <c r="C48" s="87">
        <v>65</v>
      </c>
      <c r="D48" s="87">
        <v>70</v>
      </c>
      <c r="E48" s="87">
        <v>0</v>
      </c>
      <c r="F48" s="87">
        <v>0</v>
      </c>
      <c r="G48" s="87">
        <v>0</v>
      </c>
      <c r="H48" s="87"/>
      <c r="I48" s="27">
        <f>SUM(LARGE(C48:H48,{1;2;3;4}))</f>
        <v>135</v>
      </c>
    </row>
    <row r="49" spans="1:10">
      <c r="A49" s="2" t="s">
        <v>43</v>
      </c>
      <c r="B49" s="2" t="s">
        <v>44</v>
      </c>
      <c r="C49" s="87">
        <v>75</v>
      </c>
      <c r="D49" s="87">
        <v>77.5</v>
      </c>
      <c r="E49" s="87">
        <v>82.5</v>
      </c>
      <c r="F49" s="87">
        <v>87.5</v>
      </c>
      <c r="G49" s="87">
        <v>92.5</v>
      </c>
      <c r="H49" s="87"/>
      <c r="I49" s="27">
        <f>SUM(LARGE(C49:H49,{1;2;3;4}))</f>
        <v>340</v>
      </c>
      <c r="J49" s="83"/>
    </row>
    <row r="50" spans="1:10">
      <c r="A50" s="2" t="s">
        <v>32</v>
      </c>
      <c r="B50" s="2" t="s">
        <v>33</v>
      </c>
      <c r="C50" s="87">
        <v>92.5</v>
      </c>
      <c r="D50" s="87">
        <v>62.5</v>
      </c>
      <c r="E50" s="87">
        <v>0</v>
      </c>
      <c r="F50" s="87">
        <v>95</v>
      </c>
      <c r="G50" s="87">
        <v>95</v>
      </c>
      <c r="H50" s="87"/>
      <c r="I50" s="27">
        <f>SUM(LARGE(C50:H50,{1;2;3;4}))</f>
        <v>345</v>
      </c>
      <c r="J50" s="83"/>
    </row>
    <row r="51" spans="1:10">
      <c r="A51" s="2" t="s">
        <v>35</v>
      </c>
      <c r="B51" s="2" t="s">
        <v>36</v>
      </c>
      <c r="C51" s="87">
        <v>87.5</v>
      </c>
      <c r="D51" s="87">
        <v>90</v>
      </c>
      <c r="E51" s="87">
        <v>75</v>
      </c>
      <c r="F51" s="87">
        <v>0</v>
      </c>
      <c r="G51" s="87">
        <v>82.5</v>
      </c>
      <c r="H51" s="87"/>
      <c r="I51" s="27">
        <f>SUM(LARGE(C51:H51,{1;2;3;4}))</f>
        <v>335</v>
      </c>
    </row>
    <row r="52" spans="1:10">
      <c r="A52" s="2" t="s">
        <v>82</v>
      </c>
      <c r="B52" s="2" t="s">
        <v>83</v>
      </c>
      <c r="C52" s="87">
        <v>0</v>
      </c>
      <c r="D52" s="87">
        <v>97.5</v>
      </c>
      <c r="E52" s="87">
        <v>0</v>
      </c>
      <c r="F52" s="87">
        <v>72.5</v>
      </c>
      <c r="G52" s="87">
        <v>0</v>
      </c>
      <c r="H52" s="87"/>
      <c r="I52" s="27">
        <f>SUM(LARGE(C52:H52,{1;2;3;4}))</f>
        <v>170</v>
      </c>
    </row>
    <row r="53" spans="1:10">
      <c r="A53" s="2" t="s">
        <v>65</v>
      </c>
      <c r="B53" s="2" t="s">
        <v>66</v>
      </c>
      <c r="C53" s="87">
        <v>0</v>
      </c>
      <c r="D53" s="87">
        <v>100</v>
      </c>
      <c r="E53" s="87">
        <v>75</v>
      </c>
      <c r="F53" s="87">
        <v>90</v>
      </c>
      <c r="G53" s="87">
        <v>0</v>
      </c>
      <c r="H53" s="87"/>
      <c r="I53" s="27">
        <f>SUM(LARGE(C53:H53,{1;2;3;4}))</f>
        <v>265</v>
      </c>
    </row>
    <row r="54" spans="1:10">
      <c r="A54" t="s">
        <v>98</v>
      </c>
      <c r="B54" s="2" t="s">
        <v>130</v>
      </c>
      <c r="C54" s="87">
        <v>0</v>
      </c>
      <c r="D54" s="87">
        <v>52.5</v>
      </c>
      <c r="E54" s="87">
        <v>0</v>
      </c>
      <c r="F54" s="87">
        <v>0</v>
      </c>
      <c r="G54" s="87">
        <v>90</v>
      </c>
      <c r="H54" s="87"/>
      <c r="I54" s="27">
        <f>SUM(LARGE(C54:H54,{1;2;3;4}))</f>
        <v>142.5</v>
      </c>
    </row>
    <row r="55" spans="1:10">
      <c r="A55" s="2" t="s">
        <v>74</v>
      </c>
      <c r="B55" s="2" t="s">
        <v>75</v>
      </c>
      <c r="C55" s="87">
        <v>77.5</v>
      </c>
      <c r="D55" s="87">
        <v>0</v>
      </c>
      <c r="E55" s="87">
        <v>0</v>
      </c>
      <c r="F55" s="87">
        <v>0</v>
      </c>
      <c r="G55" s="87">
        <v>0</v>
      </c>
      <c r="H55" s="87"/>
      <c r="I55" s="27">
        <f>SUM(LARGE(C55:H55,{1;2;3;4}))</f>
        <v>77.5</v>
      </c>
    </row>
    <row r="56" spans="1:10">
      <c r="A56" s="67" t="s">
        <v>41</v>
      </c>
      <c r="B56" s="68" t="s">
        <v>42</v>
      </c>
      <c r="C56" s="89">
        <v>0</v>
      </c>
      <c r="D56" s="89">
        <v>0</v>
      </c>
      <c r="E56" s="91">
        <v>92.5</v>
      </c>
      <c r="F56" s="91">
        <v>0</v>
      </c>
      <c r="G56" s="91">
        <v>92.5</v>
      </c>
      <c r="H56" s="89"/>
      <c r="I56" s="27">
        <f>SUM(LARGE(C56:H56,{1;2;3;4}))</f>
        <v>185</v>
      </c>
    </row>
    <row r="57" spans="1:10">
      <c r="A57" s="2" t="s">
        <v>49</v>
      </c>
      <c r="B57" s="2" t="s">
        <v>50</v>
      </c>
      <c r="C57" s="87">
        <v>97.5</v>
      </c>
      <c r="D57" s="87">
        <v>60</v>
      </c>
      <c r="E57" s="87">
        <v>95</v>
      </c>
      <c r="F57" s="87">
        <v>85</v>
      </c>
      <c r="G57" s="87">
        <v>0</v>
      </c>
      <c r="H57" s="87"/>
      <c r="I57" s="27">
        <f>SUM(LARGE(C57:H57,{1;2;3;4}))</f>
        <v>337.5</v>
      </c>
    </row>
    <row r="58" spans="1:10" ht="15.75" thickBot="1">
      <c r="A58" s="13" t="s">
        <v>51</v>
      </c>
      <c r="B58" s="13" t="s">
        <v>52</v>
      </c>
      <c r="C58" s="93">
        <v>0</v>
      </c>
      <c r="D58" s="93">
        <v>0</v>
      </c>
      <c r="E58" s="93">
        <v>0</v>
      </c>
      <c r="F58" s="93">
        <v>100</v>
      </c>
      <c r="G58" s="93">
        <v>0</v>
      </c>
      <c r="H58" s="93"/>
      <c r="I58" s="94">
        <f>SUM(LARGE(C58:H58,{1;2;3;4}))</f>
        <v>100</v>
      </c>
    </row>
  </sheetData>
  <sortState ref="A5:H10">
    <sortCondition ref="H5:H10"/>
  </sortState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58"/>
  <sheetViews>
    <sheetView workbookViewId="0"/>
  </sheetViews>
  <sheetFormatPr defaultColWidth="11.42578125" defaultRowHeight="17.25" customHeight="1"/>
  <cols>
    <col min="1" max="1" width="8.7109375" style="45" bestFit="1" customWidth="1"/>
    <col min="2" max="2" width="11.7109375" style="45" customWidth="1"/>
    <col min="3" max="3" width="17" style="45" customWidth="1"/>
    <col min="4" max="4" width="12.28515625" style="53" customWidth="1"/>
    <col min="5" max="5" width="11.140625" style="54" customWidth="1"/>
    <col min="6" max="6" width="11" style="45" customWidth="1"/>
    <col min="7" max="7" width="9.7109375" style="45" hidden="1" customWidth="1"/>
    <col min="8" max="8" width="9.5703125" style="45" customWidth="1"/>
    <col min="9" max="9" width="7.140625" style="45" hidden="1" customWidth="1"/>
    <col min="10" max="10" width="7.140625" style="46" bestFit="1" customWidth="1"/>
    <col min="11" max="11" width="11" style="56" customWidth="1"/>
    <col min="12" max="12" width="0" style="46" hidden="1" customWidth="1"/>
    <col min="13" max="13" width="9.85546875" style="45" customWidth="1"/>
    <col min="14" max="15" width="11.42578125" style="45"/>
    <col min="16" max="16" width="12" style="45" bestFit="1" customWidth="1"/>
    <col min="17" max="17" width="13.28515625" style="45" bestFit="1" customWidth="1"/>
    <col min="18" max="18" width="10.7109375" style="45" bestFit="1" customWidth="1"/>
    <col min="19" max="16384" width="11.42578125" style="45"/>
  </cols>
  <sheetData>
    <row r="1" spans="1:23" s="46" customFormat="1" ht="17.25" customHeight="1">
      <c r="A1" s="46" t="s">
        <v>142</v>
      </c>
      <c r="D1" s="47"/>
      <c r="E1" s="48"/>
      <c r="K1" s="50"/>
    </row>
    <row r="2" spans="1:23" s="46" customFormat="1" ht="17.25" customHeight="1">
      <c r="D2" s="47"/>
      <c r="E2" s="48"/>
      <c r="K2" s="50"/>
    </row>
    <row r="3" spans="1:23" ht="17.25" customHeight="1">
      <c r="G3" s="50" t="s">
        <v>136</v>
      </c>
      <c r="I3" s="50" t="s">
        <v>136</v>
      </c>
      <c r="L3" s="50" t="s">
        <v>136</v>
      </c>
    </row>
    <row r="4" spans="1:23" s="51" customFormat="1" ht="17.25" customHeight="1" thickBot="1">
      <c r="A4" s="37" t="s">
        <v>118</v>
      </c>
      <c r="B4" s="17"/>
      <c r="C4" s="17"/>
      <c r="D4" s="22" t="s">
        <v>0</v>
      </c>
      <c r="E4" s="22" t="s">
        <v>137</v>
      </c>
      <c r="F4" s="72"/>
      <c r="G4" s="73"/>
      <c r="H4" s="73"/>
      <c r="I4" s="73"/>
      <c r="J4" s="73"/>
      <c r="K4" s="73"/>
      <c r="L4" s="73"/>
      <c r="M4" s="50"/>
      <c r="O4" s="15" t="s">
        <v>120</v>
      </c>
      <c r="P4" s="15"/>
      <c r="Q4" s="21" t="s">
        <v>121</v>
      </c>
      <c r="R4" s="21" t="s">
        <v>122</v>
      </c>
      <c r="S4" s="21" t="s">
        <v>123</v>
      </c>
      <c r="T4" s="21" t="s">
        <v>124</v>
      </c>
      <c r="U4" s="21" t="s">
        <v>125</v>
      </c>
      <c r="V4" s="21" t="s">
        <v>126</v>
      </c>
      <c r="W4" s="21" t="s">
        <v>127</v>
      </c>
    </row>
    <row r="5" spans="1:23" ht="17.25" customHeight="1">
      <c r="A5" s="45" t="s">
        <v>43</v>
      </c>
      <c r="B5" s="45" t="s">
        <v>44</v>
      </c>
      <c r="C5" s="45" t="s">
        <v>72</v>
      </c>
      <c r="D5" s="53">
        <v>92.94</v>
      </c>
      <c r="E5" s="52">
        <v>6.1087962962962962E-2</v>
      </c>
      <c r="F5" s="52"/>
      <c r="G5" s="62"/>
      <c r="H5" s="52"/>
      <c r="I5" s="62"/>
      <c r="J5" s="52"/>
      <c r="K5" s="52"/>
      <c r="L5" s="62"/>
      <c r="M5" s="52"/>
      <c r="N5" s="46"/>
      <c r="O5" s="2" t="s">
        <v>34</v>
      </c>
      <c r="P5" s="2" t="s">
        <v>27</v>
      </c>
      <c r="Q5" s="8">
        <v>67.5</v>
      </c>
      <c r="R5" s="8">
        <v>92.5</v>
      </c>
      <c r="S5" s="8"/>
      <c r="T5" s="8"/>
      <c r="U5" s="8"/>
      <c r="V5" s="8"/>
      <c r="W5" s="9">
        <f t="shared" ref="W5:W35" si="0">SUM(Q5:V5)</f>
        <v>160</v>
      </c>
    </row>
    <row r="6" spans="1:23" ht="17.25" customHeight="1">
      <c r="A6" s="45" t="s">
        <v>32</v>
      </c>
      <c r="B6" s="45" t="s">
        <v>33</v>
      </c>
      <c r="C6" s="45" t="s">
        <v>71</v>
      </c>
      <c r="D6" s="53">
        <v>86.11</v>
      </c>
      <c r="E6" s="52">
        <v>6.400462962962962E-2</v>
      </c>
      <c r="F6" s="52"/>
      <c r="G6" s="62"/>
      <c r="H6" s="52"/>
      <c r="I6" s="62"/>
      <c r="J6" s="52"/>
      <c r="K6" s="52"/>
      <c r="L6" s="62"/>
      <c r="M6" s="52"/>
      <c r="N6" s="46"/>
      <c r="O6" s="2" t="s">
        <v>26</v>
      </c>
      <c r="P6" s="2" t="s">
        <v>27</v>
      </c>
      <c r="Q6" s="8">
        <v>70</v>
      </c>
      <c r="R6" s="8"/>
      <c r="S6" s="8"/>
      <c r="T6" s="8"/>
      <c r="U6" s="8"/>
      <c r="V6" s="8"/>
      <c r="W6" s="9">
        <f t="shared" si="0"/>
        <v>70</v>
      </c>
    </row>
    <row r="7" spans="1:23" ht="17.25" customHeight="1">
      <c r="A7" s="2" t="s">
        <v>51</v>
      </c>
      <c r="B7" s="2" t="s">
        <v>52</v>
      </c>
      <c r="C7" s="2" t="s">
        <v>72</v>
      </c>
      <c r="D7" s="7">
        <v>78.865626040462985</v>
      </c>
      <c r="E7" s="52">
        <v>6.5914351851851849E-2</v>
      </c>
      <c r="F7" s="52"/>
      <c r="G7" s="62"/>
      <c r="H7" s="52"/>
      <c r="I7" s="62"/>
      <c r="J7" s="52"/>
      <c r="K7" s="52"/>
      <c r="L7" s="62"/>
      <c r="M7" s="52"/>
      <c r="N7" s="46"/>
      <c r="O7" s="2" t="s">
        <v>9</v>
      </c>
      <c r="P7" s="2" t="s">
        <v>10</v>
      </c>
      <c r="Q7" s="8">
        <v>100</v>
      </c>
      <c r="R7" s="8"/>
      <c r="S7" s="8"/>
      <c r="T7" s="8">
        <v>72.5</v>
      </c>
      <c r="U7" s="8"/>
      <c r="V7" s="8"/>
      <c r="W7" s="9">
        <f t="shared" si="0"/>
        <v>172.5</v>
      </c>
    </row>
    <row r="8" spans="1:23" ht="17.25" customHeight="1">
      <c r="A8" s="2" t="s">
        <v>57</v>
      </c>
      <c r="B8" s="2" t="s">
        <v>58</v>
      </c>
      <c r="C8" s="2" t="s">
        <v>73</v>
      </c>
      <c r="D8" s="7">
        <v>89.543759470706718</v>
      </c>
      <c r="E8" s="52">
        <v>6.6956018518518512E-2</v>
      </c>
      <c r="F8" s="52"/>
      <c r="G8" s="62"/>
      <c r="H8" s="52"/>
      <c r="I8" s="62"/>
      <c r="J8" s="52"/>
      <c r="K8" s="52"/>
      <c r="L8" s="62"/>
      <c r="M8" s="52"/>
      <c r="N8" s="46"/>
      <c r="O8" t="s">
        <v>7</v>
      </c>
      <c r="P8" s="2" t="s">
        <v>8</v>
      </c>
      <c r="Q8" s="8"/>
      <c r="R8" s="8">
        <v>65</v>
      </c>
      <c r="S8" s="8"/>
      <c r="T8" s="8"/>
      <c r="U8" s="8"/>
      <c r="V8" s="8"/>
      <c r="W8" s="9">
        <f t="shared" si="0"/>
        <v>65</v>
      </c>
    </row>
    <row r="9" spans="1:23" ht="17.25" customHeight="1">
      <c r="A9" s="2" t="s">
        <v>17</v>
      </c>
      <c r="B9" s="2" t="s">
        <v>18</v>
      </c>
      <c r="C9" s="2" t="s">
        <v>69</v>
      </c>
      <c r="D9" s="7">
        <v>82.358462577424945</v>
      </c>
      <c r="E9" s="52">
        <v>6.7407407407407416E-2</v>
      </c>
      <c r="F9" s="52"/>
      <c r="G9" s="62"/>
      <c r="H9" s="52"/>
      <c r="I9" s="62"/>
      <c r="J9" s="52"/>
      <c r="K9" s="52"/>
      <c r="L9" s="62"/>
      <c r="M9" s="52"/>
      <c r="N9" s="46"/>
      <c r="O9" s="2" t="s">
        <v>17</v>
      </c>
      <c r="P9" s="2" t="s">
        <v>18</v>
      </c>
      <c r="Q9" s="2"/>
      <c r="R9" s="8"/>
      <c r="S9" s="8"/>
      <c r="T9" s="8">
        <v>92.5</v>
      </c>
      <c r="U9" s="8"/>
      <c r="V9" s="8"/>
      <c r="W9" s="9">
        <f t="shared" si="0"/>
        <v>92.5</v>
      </c>
    </row>
    <row r="10" spans="1:23" ht="17.25" customHeight="1">
      <c r="A10" s="45" t="s">
        <v>49</v>
      </c>
      <c r="B10" s="45" t="s">
        <v>50</v>
      </c>
      <c r="C10" s="45" t="s">
        <v>72</v>
      </c>
      <c r="D10" s="53">
        <v>80.84</v>
      </c>
      <c r="E10" s="52">
        <v>7.2245370370370363E-2</v>
      </c>
      <c r="N10" s="46"/>
      <c r="O10" s="2" t="s">
        <v>57</v>
      </c>
      <c r="P10" s="2" t="s">
        <v>58</v>
      </c>
      <c r="Q10" s="8">
        <v>85</v>
      </c>
      <c r="R10" s="8"/>
      <c r="S10" s="8"/>
      <c r="T10" s="8">
        <v>82.5</v>
      </c>
      <c r="U10" s="8"/>
      <c r="V10" s="8"/>
      <c r="W10" s="9">
        <f t="shared" si="0"/>
        <v>167.5</v>
      </c>
    </row>
    <row r="11" spans="1:23" ht="17.25" customHeight="1">
      <c r="A11" s="2" t="s">
        <v>47</v>
      </c>
      <c r="B11" s="2" t="s">
        <v>48</v>
      </c>
      <c r="C11" s="2" t="s">
        <v>72</v>
      </c>
      <c r="D11" s="7">
        <v>81.438248997347301</v>
      </c>
      <c r="E11" s="52">
        <v>7.4224537037037033E-2</v>
      </c>
      <c r="N11" s="46"/>
      <c r="O11" s="2" t="s">
        <v>1</v>
      </c>
      <c r="P11" s="2" t="s">
        <v>2</v>
      </c>
      <c r="Q11" s="8">
        <v>95</v>
      </c>
      <c r="R11" s="8">
        <v>75</v>
      </c>
      <c r="S11" s="8">
        <v>87.5</v>
      </c>
      <c r="T11" s="8"/>
      <c r="U11" s="8"/>
      <c r="V11" s="8"/>
      <c r="W11" s="9">
        <f t="shared" si="0"/>
        <v>257.5</v>
      </c>
    </row>
    <row r="12" spans="1:23" ht="17.25" customHeight="1">
      <c r="A12" s="45" t="s">
        <v>84</v>
      </c>
      <c r="B12" s="45" t="s">
        <v>85</v>
      </c>
      <c r="C12" s="45" t="s">
        <v>70</v>
      </c>
      <c r="D12" s="53">
        <v>73.5</v>
      </c>
      <c r="E12" s="52">
        <v>7.4502314814814813E-2</v>
      </c>
      <c r="N12" s="46"/>
      <c r="O12" s="2" t="s">
        <v>132</v>
      </c>
      <c r="P12" s="2" t="s">
        <v>2</v>
      </c>
      <c r="Q12" s="8"/>
      <c r="R12" s="8">
        <v>82.5</v>
      </c>
      <c r="S12" s="8">
        <v>77.5</v>
      </c>
      <c r="T12" s="8"/>
      <c r="U12" s="8"/>
      <c r="V12" s="8"/>
      <c r="W12" s="9">
        <f t="shared" si="0"/>
        <v>160</v>
      </c>
    </row>
    <row r="13" spans="1:23" ht="17.25" customHeight="1">
      <c r="A13" s="2" t="s">
        <v>1</v>
      </c>
      <c r="B13" s="2" t="s">
        <v>64</v>
      </c>
      <c r="C13" s="2" t="s">
        <v>73</v>
      </c>
      <c r="D13" s="7">
        <v>75.308085852749869</v>
      </c>
      <c r="E13" s="52">
        <v>8.1944444444444445E-2</v>
      </c>
      <c r="N13" s="46"/>
      <c r="O13" s="2" t="s">
        <v>28</v>
      </c>
      <c r="P13" s="2" t="s">
        <v>29</v>
      </c>
      <c r="Q13" s="8"/>
      <c r="R13" s="8">
        <v>85</v>
      </c>
      <c r="S13" s="8"/>
      <c r="T13" s="8"/>
      <c r="U13" s="8"/>
      <c r="V13" s="8"/>
      <c r="W13" s="9">
        <f t="shared" si="0"/>
        <v>85</v>
      </c>
    </row>
    <row r="14" spans="1:23" ht="17.25" customHeight="1">
      <c r="A14" s="2" t="s">
        <v>77</v>
      </c>
      <c r="B14" s="2" t="s">
        <v>13</v>
      </c>
      <c r="C14" s="2" t="s">
        <v>70</v>
      </c>
      <c r="D14" s="7">
        <v>73.311332641323403</v>
      </c>
      <c r="E14" s="52">
        <v>8.9583333333333334E-2</v>
      </c>
      <c r="N14" s="46"/>
      <c r="O14" t="s">
        <v>133</v>
      </c>
      <c r="P14" s="2" t="s">
        <v>6</v>
      </c>
      <c r="Q14" s="8"/>
      <c r="R14" s="8">
        <v>57.5</v>
      </c>
      <c r="S14" s="8"/>
      <c r="T14" s="8">
        <v>72.5</v>
      </c>
      <c r="U14" s="8"/>
      <c r="V14" s="8"/>
      <c r="W14" s="9">
        <f t="shared" si="0"/>
        <v>130</v>
      </c>
    </row>
    <row r="15" spans="1:23" ht="17.25" customHeight="1">
      <c r="A15" s="45" t="s">
        <v>65</v>
      </c>
      <c r="B15" s="45" t="s">
        <v>66</v>
      </c>
      <c r="C15" s="45" t="s">
        <v>73</v>
      </c>
      <c r="D15" s="53">
        <v>61.61</v>
      </c>
      <c r="E15" s="52">
        <v>9.0277777777777776E-2</v>
      </c>
      <c r="N15" s="46"/>
      <c r="O15" s="2" t="s">
        <v>77</v>
      </c>
      <c r="P15" s="2" t="s">
        <v>13</v>
      </c>
      <c r="Q15" s="8">
        <v>90</v>
      </c>
      <c r="R15" s="8">
        <v>80</v>
      </c>
      <c r="S15" s="8"/>
      <c r="T15" s="8">
        <v>75</v>
      </c>
      <c r="U15" s="8"/>
      <c r="V15" s="8"/>
      <c r="W15" s="9">
        <f t="shared" si="0"/>
        <v>245</v>
      </c>
    </row>
    <row r="16" spans="1:23" s="46" customFormat="1" ht="17.25" customHeight="1">
      <c r="A16" s="2" t="s">
        <v>82</v>
      </c>
      <c r="B16" s="2" t="s">
        <v>83</v>
      </c>
      <c r="C16" s="2" t="s">
        <v>72</v>
      </c>
      <c r="D16" s="7">
        <v>73.5</v>
      </c>
      <c r="E16" s="74" t="s">
        <v>140</v>
      </c>
      <c r="F16" s="45"/>
      <c r="G16" s="45"/>
      <c r="H16" s="45"/>
      <c r="I16" s="45"/>
      <c r="K16" s="56"/>
      <c r="M16" s="45"/>
      <c r="O16" s="67" t="s">
        <v>81</v>
      </c>
      <c r="P16" s="68" t="s">
        <v>16</v>
      </c>
      <c r="Q16" s="45"/>
      <c r="R16" s="45"/>
      <c r="S16" s="71">
        <v>85</v>
      </c>
      <c r="T16" s="60"/>
      <c r="U16" s="61"/>
      <c r="V16" s="61"/>
      <c r="W16" s="69">
        <f t="shared" si="0"/>
        <v>85</v>
      </c>
    </row>
    <row r="17" spans="1:23" ht="15">
      <c r="A17" s="2" t="s">
        <v>5</v>
      </c>
      <c r="B17" s="2" t="s">
        <v>19</v>
      </c>
      <c r="C17" s="2" t="s">
        <v>69</v>
      </c>
      <c r="D17" s="7">
        <v>80.233977685945021</v>
      </c>
      <c r="E17" s="74" t="s">
        <v>140</v>
      </c>
      <c r="O17" s="2" t="s">
        <v>37</v>
      </c>
      <c r="P17" s="2" t="s">
        <v>38</v>
      </c>
      <c r="Q17" s="8">
        <v>82.5</v>
      </c>
      <c r="R17" s="8"/>
      <c r="S17" s="8"/>
      <c r="T17" s="8"/>
      <c r="U17" s="8"/>
      <c r="V17" s="8"/>
      <c r="W17" s="9">
        <f t="shared" si="0"/>
        <v>82.5</v>
      </c>
    </row>
    <row r="18" spans="1:23" ht="15">
      <c r="A18" s="2" t="s">
        <v>5</v>
      </c>
      <c r="B18" s="2" t="s">
        <v>6</v>
      </c>
      <c r="C18" s="2" t="s">
        <v>70</v>
      </c>
      <c r="D18" s="7">
        <v>88.644639861075746</v>
      </c>
      <c r="E18" s="74" t="s">
        <v>140</v>
      </c>
      <c r="O18" s="2" t="s">
        <v>97</v>
      </c>
      <c r="P18" s="2" t="s">
        <v>131</v>
      </c>
      <c r="Q18" s="8"/>
      <c r="R18" s="8">
        <v>72.5</v>
      </c>
      <c r="S18" s="8"/>
      <c r="T18" s="8"/>
      <c r="U18" s="8"/>
      <c r="V18" s="8"/>
      <c r="W18" s="9">
        <f t="shared" si="0"/>
        <v>72.5</v>
      </c>
    </row>
    <row r="19" spans="1:23" ht="15">
      <c r="A19" s="2" t="s">
        <v>9</v>
      </c>
      <c r="B19" s="2" t="s">
        <v>10</v>
      </c>
      <c r="C19" s="2" t="s">
        <v>70</v>
      </c>
      <c r="D19" s="7">
        <v>80.658758603880912</v>
      </c>
      <c r="E19" s="74" t="s">
        <v>140</v>
      </c>
      <c r="O19" s="2" t="s">
        <v>47</v>
      </c>
      <c r="P19" s="2" t="s">
        <v>48</v>
      </c>
      <c r="Q19" s="8">
        <v>80</v>
      </c>
      <c r="R19" s="8"/>
      <c r="S19" s="8"/>
      <c r="T19" s="8">
        <v>80</v>
      </c>
      <c r="U19" s="8"/>
      <c r="V19" s="8"/>
      <c r="W19" s="9">
        <f t="shared" si="0"/>
        <v>160</v>
      </c>
    </row>
    <row r="20" spans="1:23" ht="15">
      <c r="O20" s="2" t="s">
        <v>141</v>
      </c>
      <c r="P20" s="2" t="s">
        <v>19</v>
      </c>
      <c r="Q20" s="2"/>
      <c r="R20" s="8"/>
      <c r="S20" s="8"/>
      <c r="T20" s="8">
        <v>72.5</v>
      </c>
      <c r="U20" s="8"/>
      <c r="V20" s="8"/>
      <c r="W20" s="9">
        <f t="shared" si="0"/>
        <v>72.5</v>
      </c>
    </row>
    <row r="21" spans="1:23" ht="15">
      <c r="O21" s="2" t="s">
        <v>128</v>
      </c>
      <c r="P21" s="2" t="s">
        <v>129</v>
      </c>
      <c r="Q21" s="8"/>
      <c r="R21" s="8">
        <v>87.5</v>
      </c>
      <c r="S21" s="8"/>
      <c r="T21" s="8"/>
      <c r="U21" s="8"/>
      <c r="V21" s="8"/>
      <c r="W21" s="9">
        <f t="shared" si="0"/>
        <v>87.5</v>
      </c>
    </row>
    <row r="22" spans="1:23" ht="15">
      <c r="O22" s="67" t="s">
        <v>84</v>
      </c>
      <c r="P22" s="68" t="s">
        <v>85</v>
      </c>
      <c r="Q22" s="61"/>
      <c r="R22" s="61"/>
      <c r="S22" s="60">
        <v>100</v>
      </c>
      <c r="T22" s="60">
        <v>97.5</v>
      </c>
      <c r="U22" s="61"/>
      <c r="V22" s="61"/>
      <c r="W22" s="69">
        <f t="shared" si="0"/>
        <v>197.5</v>
      </c>
    </row>
    <row r="23" spans="1:23" ht="15">
      <c r="O23" s="2" t="s">
        <v>45</v>
      </c>
      <c r="P23" s="2" t="s">
        <v>46</v>
      </c>
      <c r="Q23" s="8">
        <v>72.5</v>
      </c>
      <c r="R23" s="8">
        <v>67.5</v>
      </c>
      <c r="S23" s="8">
        <v>80</v>
      </c>
      <c r="T23" s="8"/>
      <c r="U23" s="8"/>
      <c r="V23" s="8"/>
      <c r="W23" s="9">
        <f t="shared" si="0"/>
        <v>220</v>
      </c>
    </row>
    <row r="24" spans="1:23" ht="15.75" thickBot="1">
      <c r="A24" s="36" t="s">
        <v>116</v>
      </c>
      <c r="B24" s="11"/>
      <c r="C24" s="11"/>
      <c r="D24" s="25" t="s">
        <v>0</v>
      </c>
      <c r="E24" s="29" t="s">
        <v>137</v>
      </c>
      <c r="F24" s="29" t="s">
        <v>102</v>
      </c>
      <c r="H24" s="21" t="s">
        <v>89</v>
      </c>
      <c r="O24" t="s">
        <v>80</v>
      </c>
      <c r="P24" s="2" t="s">
        <v>68</v>
      </c>
      <c r="Q24" s="8"/>
      <c r="R24" s="8">
        <v>55</v>
      </c>
      <c r="S24" s="8">
        <v>97.5</v>
      </c>
      <c r="T24" s="8"/>
      <c r="U24" s="8"/>
      <c r="V24" s="8"/>
      <c r="W24" s="9">
        <f t="shared" si="0"/>
        <v>152.5</v>
      </c>
    </row>
    <row r="25" spans="1:23" ht="15">
      <c r="A25" s="2" t="s">
        <v>51</v>
      </c>
      <c r="B25" s="2" t="s">
        <v>52</v>
      </c>
      <c r="C25" s="2" t="s">
        <v>72</v>
      </c>
      <c r="D25" s="7">
        <v>78.865626040462985</v>
      </c>
      <c r="E25" s="52">
        <v>6.5914351851851849E-2</v>
      </c>
      <c r="F25" s="52">
        <f t="shared" ref="F25:F35" si="1">E25*D25/92.94</f>
        <v>5.5932608390872038E-2</v>
      </c>
      <c r="H25" s="56">
        <v>100</v>
      </c>
      <c r="O25" s="2" t="s">
        <v>67</v>
      </c>
      <c r="P25" s="2" t="s">
        <v>68</v>
      </c>
      <c r="Q25" s="8">
        <v>65</v>
      </c>
      <c r="R25" s="8">
        <v>70</v>
      </c>
      <c r="S25" s="8"/>
      <c r="T25" s="8"/>
      <c r="U25" s="8"/>
      <c r="V25" s="8"/>
      <c r="W25" s="9">
        <f t="shared" si="0"/>
        <v>135</v>
      </c>
    </row>
    <row r="26" spans="1:23" ht="15">
      <c r="A26" s="45" t="s">
        <v>84</v>
      </c>
      <c r="B26" s="45" t="s">
        <v>85</v>
      </c>
      <c r="C26" s="45" t="s">
        <v>70</v>
      </c>
      <c r="D26" s="53">
        <v>73.5</v>
      </c>
      <c r="E26" s="52">
        <v>7.4502314814814813E-2</v>
      </c>
      <c r="F26" s="52">
        <f t="shared" si="1"/>
        <v>5.8918873885182799E-2</v>
      </c>
      <c r="H26" s="56">
        <v>97.5</v>
      </c>
      <c r="O26" s="2" t="s">
        <v>43</v>
      </c>
      <c r="P26" s="2" t="s">
        <v>44</v>
      </c>
      <c r="Q26" s="8">
        <v>75</v>
      </c>
      <c r="R26" s="8">
        <v>77.5</v>
      </c>
      <c r="S26" s="8">
        <v>82.5</v>
      </c>
      <c r="T26" s="8">
        <v>87.5</v>
      </c>
      <c r="U26" s="8"/>
      <c r="V26" s="8"/>
      <c r="W26" s="9">
        <f t="shared" si="0"/>
        <v>322.5</v>
      </c>
    </row>
    <row r="27" spans="1:23" ht="15">
      <c r="A27" s="45" t="s">
        <v>32</v>
      </c>
      <c r="B27" s="45" t="s">
        <v>33</v>
      </c>
      <c r="C27" s="45" t="s">
        <v>71</v>
      </c>
      <c r="D27" s="53">
        <v>86.11</v>
      </c>
      <c r="E27" s="52">
        <v>6.400462962962962E-2</v>
      </c>
      <c r="F27" s="52">
        <f t="shared" si="1"/>
        <v>5.9301039997927768E-2</v>
      </c>
      <c r="H27" s="56">
        <v>95</v>
      </c>
      <c r="O27" s="2" t="s">
        <v>32</v>
      </c>
      <c r="P27" s="2" t="s">
        <v>33</v>
      </c>
      <c r="Q27" s="8">
        <v>92.5</v>
      </c>
      <c r="R27" s="8">
        <v>62.5</v>
      </c>
      <c r="S27" s="8">
        <v>90</v>
      </c>
      <c r="T27" s="8">
        <v>95</v>
      </c>
      <c r="U27" s="8"/>
      <c r="V27" s="8"/>
      <c r="W27" s="9">
        <f t="shared" si="0"/>
        <v>340</v>
      </c>
    </row>
    <row r="28" spans="1:23" ht="15">
      <c r="A28" s="2" t="s">
        <v>17</v>
      </c>
      <c r="B28" s="2" t="s">
        <v>18</v>
      </c>
      <c r="C28" s="2" t="s">
        <v>69</v>
      </c>
      <c r="D28" s="7">
        <v>82.358462577424945</v>
      </c>
      <c r="E28" s="52">
        <v>6.7407407407407416E-2</v>
      </c>
      <c r="F28" s="52">
        <f t="shared" si="1"/>
        <v>5.973284312894557E-2</v>
      </c>
      <c r="H28" s="56">
        <v>92.5</v>
      </c>
      <c r="O28" s="2" t="s">
        <v>35</v>
      </c>
      <c r="P28" s="2" t="s">
        <v>36</v>
      </c>
      <c r="Q28" s="8">
        <v>87.5</v>
      </c>
      <c r="R28" s="8">
        <v>90</v>
      </c>
      <c r="S28" s="8">
        <v>75</v>
      </c>
      <c r="T28" s="8"/>
      <c r="U28" s="8"/>
      <c r="V28" s="8"/>
      <c r="W28" s="9">
        <f t="shared" si="0"/>
        <v>252.5</v>
      </c>
    </row>
    <row r="29" spans="1:23" ht="15">
      <c r="A29" s="45" t="s">
        <v>65</v>
      </c>
      <c r="B29" s="45" t="s">
        <v>66</v>
      </c>
      <c r="C29" s="45" t="s">
        <v>73</v>
      </c>
      <c r="D29" s="53">
        <v>61.61</v>
      </c>
      <c r="E29" s="52">
        <v>9.0277777777777776E-2</v>
      </c>
      <c r="F29" s="52">
        <f t="shared" si="1"/>
        <v>5.9845210769193989E-2</v>
      </c>
      <c r="H29" s="56">
        <v>90</v>
      </c>
      <c r="O29" s="2" t="s">
        <v>82</v>
      </c>
      <c r="P29" s="2" t="s">
        <v>83</v>
      </c>
      <c r="Q29" s="8"/>
      <c r="R29" s="8">
        <v>97.5</v>
      </c>
      <c r="S29" s="8"/>
      <c r="T29" s="8">
        <v>72.5</v>
      </c>
      <c r="U29" s="8"/>
      <c r="V29" s="8"/>
      <c r="W29" s="9">
        <f t="shared" si="0"/>
        <v>170</v>
      </c>
    </row>
    <row r="30" spans="1:23" ht="15">
      <c r="A30" s="45" t="s">
        <v>43</v>
      </c>
      <c r="B30" s="45" t="s">
        <v>44</v>
      </c>
      <c r="C30" s="45" t="s">
        <v>72</v>
      </c>
      <c r="D30" s="53">
        <v>92.94</v>
      </c>
      <c r="E30" s="52">
        <v>6.1087962962962962E-2</v>
      </c>
      <c r="F30" s="52">
        <f t="shared" si="1"/>
        <v>6.1087962962962962E-2</v>
      </c>
      <c r="H30" s="56">
        <v>87.5</v>
      </c>
      <c r="O30" s="2" t="s">
        <v>65</v>
      </c>
      <c r="P30" s="2" t="s">
        <v>66</v>
      </c>
      <c r="Q30" s="8"/>
      <c r="R30" s="8">
        <v>100</v>
      </c>
      <c r="S30" s="8">
        <v>75</v>
      </c>
      <c r="T30" s="8">
        <v>90</v>
      </c>
      <c r="U30" s="8"/>
      <c r="V30" s="8"/>
      <c r="W30" s="9">
        <f t="shared" si="0"/>
        <v>265</v>
      </c>
    </row>
    <row r="31" spans="1:23" ht="15">
      <c r="A31" s="45" t="s">
        <v>49</v>
      </c>
      <c r="B31" s="45" t="s">
        <v>50</v>
      </c>
      <c r="C31" s="45" t="s">
        <v>72</v>
      </c>
      <c r="D31" s="53">
        <v>80.84</v>
      </c>
      <c r="E31" s="52">
        <v>7.2245370370370363E-2</v>
      </c>
      <c r="F31" s="52">
        <f t="shared" si="1"/>
        <v>6.2839635686902734E-2</v>
      </c>
      <c r="H31" s="56">
        <v>85</v>
      </c>
      <c r="O31" t="s">
        <v>98</v>
      </c>
      <c r="P31" s="2" t="s">
        <v>130</v>
      </c>
      <c r="Q31" s="8"/>
      <c r="R31" s="8">
        <v>52.5</v>
      </c>
      <c r="S31" s="8"/>
      <c r="T31" s="8"/>
      <c r="U31" s="8"/>
      <c r="V31" s="8"/>
      <c r="W31" s="9">
        <f t="shared" si="0"/>
        <v>52.5</v>
      </c>
    </row>
    <row r="32" spans="1:23" ht="15">
      <c r="A32" s="2" t="s">
        <v>57</v>
      </c>
      <c r="B32" s="2" t="s">
        <v>58</v>
      </c>
      <c r="C32" s="2" t="s">
        <v>73</v>
      </c>
      <c r="D32" s="7">
        <v>89.543759470706718</v>
      </c>
      <c r="E32" s="52">
        <v>6.6956018518518512E-2</v>
      </c>
      <c r="F32" s="52">
        <f t="shared" si="1"/>
        <v>6.4509292202909477E-2</v>
      </c>
      <c r="H32" s="56">
        <v>82.5</v>
      </c>
      <c r="O32" s="2" t="s">
        <v>74</v>
      </c>
      <c r="P32" s="2" t="s">
        <v>75</v>
      </c>
      <c r="Q32" s="8">
        <v>77.5</v>
      </c>
      <c r="R32" s="8"/>
      <c r="S32" s="8"/>
      <c r="T32" s="8"/>
      <c r="U32" s="8"/>
      <c r="V32" s="8"/>
      <c r="W32" s="9">
        <f t="shared" si="0"/>
        <v>77.5</v>
      </c>
    </row>
    <row r="33" spans="1:23" ht="15">
      <c r="A33" s="2" t="s">
        <v>47</v>
      </c>
      <c r="B33" s="2" t="s">
        <v>48</v>
      </c>
      <c r="C33" s="2" t="s">
        <v>72</v>
      </c>
      <c r="D33" s="7">
        <v>81.438248997347301</v>
      </c>
      <c r="E33" s="52">
        <v>7.4224537037037033E-2</v>
      </c>
      <c r="F33" s="52">
        <f t="shared" si="1"/>
        <v>6.5038910360824723E-2</v>
      </c>
      <c r="H33" s="56">
        <v>80</v>
      </c>
      <c r="O33" s="67" t="s">
        <v>41</v>
      </c>
      <c r="P33" s="68" t="s">
        <v>42</v>
      </c>
      <c r="Q33" s="61"/>
      <c r="R33" s="61"/>
      <c r="S33" s="60">
        <v>92.5</v>
      </c>
      <c r="T33" s="60"/>
      <c r="U33" s="61"/>
      <c r="V33" s="61"/>
      <c r="W33" s="69">
        <f t="shared" si="0"/>
        <v>92.5</v>
      </c>
    </row>
    <row r="34" spans="1:23" ht="15">
      <c r="A34" s="2" t="s">
        <v>1</v>
      </c>
      <c r="B34" s="2" t="s">
        <v>64</v>
      </c>
      <c r="C34" s="2" t="s">
        <v>73</v>
      </c>
      <c r="D34" s="7">
        <v>75.308085852749869</v>
      </c>
      <c r="E34" s="52">
        <v>8.1944444444444445E-2</v>
      </c>
      <c r="F34" s="52">
        <f t="shared" si="1"/>
        <v>6.6398528700001236E-2</v>
      </c>
      <c r="H34" s="56">
        <v>77.5</v>
      </c>
      <c r="O34" s="2" t="s">
        <v>49</v>
      </c>
      <c r="P34" s="2" t="s">
        <v>50</v>
      </c>
      <c r="Q34" s="8">
        <v>97.5</v>
      </c>
      <c r="R34" s="8">
        <v>60</v>
      </c>
      <c r="S34" s="8">
        <v>95</v>
      </c>
      <c r="T34" s="8">
        <v>85</v>
      </c>
      <c r="U34" s="8"/>
      <c r="V34" s="8"/>
      <c r="W34" s="9">
        <f t="shared" si="0"/>
        <v>337.5</v>
      </c>
    </row>
    <row r="35" spans="1:23" ht="15.75" thickBot="1">
      <c r="A35" s="2" t="s">
        <v>77</v>
      </c>
      <c r="B35" s="2" t="s">
        <v>13</v>
      </c>
      <c r="C35" s="2" t="s">
        <v>70</v>
      </c>
      <c r="D35" s="7">
        <v>73.311332641323403</v>
      </c>
      <c r="E35" s="52">
        <v>8.9583333333333334E-2</v>
      </c>
      <c r="F35" s="52">
        <f t="shared" si="1"/>
        <v>7.0663584561206749E-2</v>
      </c>
      <c r="H35" s="56">
        <v>75</v>
      </c>
      <c r="J35" s="45"/>
      <c r="O35" s="13" t="s">
        <v>51</v>
      </c>
      <c r="P35" s="13" t="s">
        <v>52</v>
      </c>
      <c r="Q35" s="32"/>
      <c r="R35" s="32"/>
      <c r="S35" s="32"/>
      <c r="T35" s="32">
        <v>100</v>
      </c>
      <c r="U35" s="32"/>
      <c r="V35" s="32"/>
      <c r="W35" s="70">
        <f t="shared" si="0"/>
        <v>100</v>
      </c>
    </row>
    <row r="36" spans="1:23" ht="15">
      <c r="A36" s="2" t="s">
        <v>82</v>
      </c>
      <c r="B36" s="2" t="s">
        <v>83</v>
      </c>
      <c r="C36" s="2" t="s">
        <v>72</v>
      </c>
      <c r="D36" s="7">
        <v>73.5</v>
      </c>
      <c r="E36" s="74" t="s">
        <v>140</v>
      </c>
      <c r="F36" s="75" t="s">
        <v>93</v>
      </c>
      <c r="H36" s="56">
        <v>72.5</v>
      </c>
    </row>
    <row r="37" spans="1:23" ht="15">
      <c r="A37" s="2" t="s">
        <v>5</v>
      </c>
      <c r="B37" s="2" t="s">
        <v>19</v>
      </c>
      <c r="C37" s="2" t="s">
        <v>69</v>
      </c>
      <c r="D37" s="7">
        <v>80.233977685945021</v>
      </c>
      <c r="E37" s="74" t="s">
        <v>140</v>
      </c>
      <c r="F37" s="76" t="s">
        <v>93</v>
      </c>
      <c r="H37" s="78">
        <v>72.5</v>
      </c>
    </row>
    <row r="38" spans="1:23" ht="15">
      <c r="A38" s="2" t="s">
        <v>5</v>
      </c>
      <c r="B38" s="2" t="s">
        <v>6</v>
      </c>
      <c r="C38" s="2" t="s">
        <v>70</v>
      </c>
      <c r="D38" s="7">
        <v>88.644639861075746</v>
      </c>
      <c r="E38" s="74" t="s">
        <v>140</v>
      </c>
      <c r="F38" s="76" t="s">
        <v>93</v>
      </c>
      <c r="H38" s="78">
        <v>72.5</v>
      </c>
      <c r="R38" s="53"/>
      <c r="S38" s="54"/>
      <c r="T38" s="57"/>
      <c r="U38" s="50"/>
    </row>
    <row r="39" spans="1:23" ht="15.75" thickBot="1">
      <c r="A39" s="2" t="s">
        <v>9</v>
      </c>
      <c r="B39" s="2" t="s">
        <v>10</v>
      </c>
      <c r="C39" s="2" t="s">
        <v>70</v>
      </c>
      <c r="D39" s="7">
        <v>80.658758603880912</v>
      </c>
      <c r="E39" s="74" t="s">
        <v>140</v>
      </c>
      <c r="F39" s="77" t="s">
        <v>93</v>
      </c>
      <c r="H39" s="78">
        <v>72.5</v>
      </c>
      <c r="O39" s="15" t="s">
        <v>117</v>
      </c>
      <c r="P39" s="15"/>
      <c r="Q39" s="21" t="s">
        <v>70</v>
      </c>
      <c r="R39" s="25" t="s">
        <v>71</v>
      </c>
      <c r="S39" s="29" t="s">
        <v>73</v>
      </c>
      <c r="T39" s="29" t="s">
        <v>72</v>
      </c>
      <c r="U39" s="21" t="s">
        <v>138</v>
      </c>
    </row>
    <row r="40" spans="1:23" ht="15">
      <c r="O40" s="46" t="s">
        <v>103</v>
      </c>
      <c r="P40" s="59" t="s">
        <v>105</v>
      </c>
      <c r="Q40" s="60">
        <f>H25+H27+H29</f>
        <v>285</v>
      </c>
      <c r="R40" s="60">
        <v>330</v>
      </c>
      <c r="S40" s="60">
        <v>150</v>
      </c>
      <c r="T40" s="60">
        <v>330</v>
      </c>
      <c r="U40" s="60">
        <v>70</v>
      </c>
    </row>
    <row r="41" spans="1:23" ht="15">
      <c r="O41" s="46" t="s">
        <v>109</v>
      </c>
      <c r="P41" s="59" t="s">
        <v>106</v>
      </c>
      <c r="Q41" s="60">
        <v>285</v>
      </c>
      <c r="R41" s="60">
        <v>330</v>
      </c>
      <c r="S41" s="60">
        <v>337.5</v>
      </c>
      <c r="T41" s="60">
        <v>330</v>
      </c>
      <c r="U41" s="60">
        <v>0</v>
      </c>
    </row>
    <row r="42" spans="1:23" ht="15">
      <c r="O42" s="46" t="s">
        <v>110</v>
      </c>
      <c r="P42" s="59" t="s">
        <v>105</v>
      </c>
      <c r="Q42" s="60">
        <f>100+87.5+77.5</f>
        <v>265</v>
      </c>
      <c r="R42" s="60">
        <f>92.5+90+75</f>
        <v>257.5</v>
      </c>
      <c r="S42" s="60">
        <f>97.5+75</f>
        <v>172.5</v>
      </c>
      <c r="T42" s="60">
        <f>95+82.5+80</f>
        <v>257.5</v>
      </c>
      <c r="U42" s="60">
        <v>85</v>
      </c>
    </row>
    <row r="43" spans="1:23" ht="15">
      <c r="O43" s="46" t="s">
        <v>111</v>
      </c>
      <c r="P43" s="59" t="s">
        <v>114</v>
      </c>
      <c r="Q43" s="60">
        <f>97.5+75+72.5+72.5</f>
        <v>317.5</v>
      </c>
      <c r="R43" s="60">
        <v>95</v>
      </c>
      <c r="S43" s="60">
        <v>77.5</v>
      </c>
      <c r="T43" s="60">
        <f>100+87.5+85+72.5</f>
        <v>345</v>
      </c>
      <c r="U43" s="60">
        <f>92.5+72.5</f>
        <v>165</v>
      </c>
    </row>
    <row r="44" spans="1:23" ht="15">
      <c r="O44" s="46" t="s">
        <v>112</v>
      </c>
      <c r="P44" s="59" t="s">
        <v>108</v>
      </c>
      <c r="Q44" s="60"/>
      <c r="R44" s="60"/>
      <c r="S44" s="60"/>
      <c r="T44" s="60"/>
      <c r="U44" s="60"/>
    </row>
    <row r="45" spans="1:23" ht="15.75" thickBot="1">
      <c r="O45" s="15" t="s">
        <v>113</v>
      </c>
      <c r="P45" s="30" t="s">
        <v>105</v>
      </c>
      <c r="Q45" s="31"/>
      <c r="R45" s="32"/>
      <c r="S45" s="33"/>
      <c r="T45" s="31"/>
      <c r="U45" s="32"/>
    </row>
    <row r="46" spans="1:23" ht="15">
      <c r="Q46" s="60">
        <f>SUM(Q40:Q45)</f>
        <v>1152.5</v>
      </c>
      <c r="R46" s="60">
        <f t="shared" ref="R46:S46" si="2">SUM(R40:R45)</f>
        <v>1012.5</v>
      </c>
      <c r="S46" s="60">
        <f t="shared" si="2"/>
        <v>737.5</v>
      </c>
      <c r="T46" s="60">
        <f>SUM(T40:T45)</f>
        <v>1262.5</v>
      </c>
      <c r="U46" s="60">
        <f>SUM(U40:U45)</f>
        <v>320</v>
      </c>
    </row>
    <row r="54" spans="4:4" ht="15"/>
    <row r="57" spans="4:4" ht="15"/>
    <row r="58" spans="4:4" ht="17.25" customHeight="1">
      <c r="D58" s="56"/>
    </row>
  </sheetData>
  <sortState ref="O5:W35">
    <sortCondition ref="P5:P35"/>
  </sortState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57"/>
  <sheetViews>
    <sheetView workbookViewId="0">
      <selection sqref="A1:XFD1048576"/>
    </sheetView>
  </sheetViews>
  <sheetFormatPr defaultColWidth="11.42578125" defaultRowHeight="17.25" customHeight="1"/>
  <cols>
    <col min="1" max="1" width="8.7109375" style="45" bestFit="1" customWidth="1"/>
    <col min="2" max="2" width="11.7109375" style="45" customWidth="1"/>
    <col min="3" max="3" width="17" style="45" customWidth="1"/>
    <col min="4" max="4" width="12.28515625" style="53" customWidth="1"/>
    <col min="5" max="5" width="11.140625" style="54" hidden="1" customWidth="1"/>
    <col min="6" max="6" width="12.28515625" style="55" hidden="1" customWidth="1"/>
    <col min="7" max="7" width="8.140625" style="56" bestFit="1" customWidth="1"/>
    <col min="8" max="8" width="11" style="45" customWidth="1"/>
    <col min="9" max="9" width="9.7109375" style="45" hidden="1" customWidth="1"/>
    <col min="10" max="10" width="9.5703125" style="45" customWidth="1"/>
    <col min="11" max="11" width="7.140625" style="45" hidden="1" customWidth="1"/>
    <col min="12" max="12" width="7.140625" style="46" bestFit="1" customWidth="1"/>
    <col min="13" max="13" width="11" style="56" customWidth="1"/>
    <col min="14" max="14" width="0" style="46" hidden="1" customWidth="1"/>
    <col min="15" max="15" width="9.85546875" style="45" customWidth="1"/>
    <col min="16" max="17" width="11.42578125" style="45"/>
    <col min="18" max="18" width="12" style="45" bestFit="1" customWidth="1"/>
    <col min="19" max="19" width="13.28515625" style="45" bestFit="1" customWidth="1"/>
    <col min="20" max="20" width="10.7109375" style="45" bestFit="1" customWidth="1"/>
    <col min="21" max="16384" width="11.42578125" style="45"/>
  </cols>
  <sheetData>
    <row r="1" spans="1:25" s="46" customFormat="1" ht="17.25" customHeight="1">
      <c r="A1" s="46" t="s">
        <v>134</v>
      </c>
      <c r="D1" s="47"/>
      <c r="E1" s="48"/>
      <c r="F1" s="49"/>
      <c r="G1" s="56"/>
      <c r="M1" s="50"/>
    </row>
    <row r="2" spans="1:25" s="46" customFormat="1" ht="17.25" customHeight="1">
      <c r="D2" s="47"/>
      <c r="E2" s="48"/>
      <c r="F2" s="49"/>
      <c r="G2" s="56"/>
      <c r="M2" s="50"/>
    </row>
    <row r="3" spans="1:25" ht="17.25" customHeight="1">
      <c r="F3" s="57" t="s">
        <v>136</v>
      </c>
      <c r="I3" s="50" t="s">
        <v>136</v>
      </c>
      <c r="K3" s="50" t="s">
        <v>136</v>
      </c>
      <c r="N3" s="50" t="s">
        <v>136</v>
      </c>
    </row>
    <row r="4" spans="1:25" s="51" customFormat="1" ht="17.25" customHeight="1" thickBot="1">
      <c r="A4" s="37" t="s">
        <v>118</v>
      </c>
      <c r="B4" s="17"/>
      <c r="C4" s="17"/>
      <c r="D4" s="22" t="s">
        <v>0</v>
      </c>
      <c r="E4" s="22" t="s">
        <v>135</v>
      </c>
      <c r="F4" s="18" t="s">
        <v>100</v>
      </c>
      <c r="G4" s="18" t="s">
        <v>100</v>
      </c>
      <c r="H4" s="19" t="s">
        <v>101</v>
      </c>
      <c r="I4" s="18" t="s">
        <v>94</v>
      </c>
      <c r="J4" s="18" t="s">
        <v>94</v>
      </c>
      <c r="K4" s="18" t="s">
        <v>90</v>
      </c>
      <c r="L4" s="18" t="s">
        <v>90</v>
      </c>
      <c r="M4" s="18" t="s">
        <v>91</v>
      </c>
      <c r="N4" s="18" t="s">
        <v>92</v>
      </c>
      <c r="O4" s="21" t="s">
        <v>137</v>
      </c>
      <c r="Q4" s="15" t="s">
        <v>120</v>
      </c>
      <c r="R4" s="15"/>
      <c r="S4" s="21" t="s">
        <v>121</v>
      </c>
      <c r="T4" s="21" t="s">
        <v>122</v>
      </c>
      <c r="U4" s="21" t="s">
        <v>123</v>
      </c>
      <c r="V4" s="21" t="s">
        <v>124</v>
      </c>
      <c r="W4" s="21" t="s">
        <v>125</v>
      </c>
      <c r="X4" s="21" t="s">
        <v>126</v>
      </c>
      <c r="Y4" s="21" t="s">
        <v>127</v>
      </c>
    </row>
    <row r="5" spans="1:25" ht="17.25" customHeight="1">
      <c r="A5" s="45" t="s">
        <v>1</v>
      </c>
      <c r="B5" s="45" t="s">
        <v>2</v>
      </c>
      <c r="C5" s="45" t="s">
        <v>70</v>
      </c>
      <c r="D5" s="53">
        <v>93.26</v>
      </c>
      <c r="E5" s="52">
        <v>1.7361111111111112E-2</v>
      </c>
      <c r="F5" s="62">
        <v>4.0358796296296295E-2</v>
      </c>
      <c r="G5" s="63">
        <f t="shared" ref="G5:G16" si="0">F5-E5</f>
        <v>2.2997685185185184E-2</v>
      </c>
      <c r="H5" s="52">
        <f t="shared" ref="H5:H16" si="1">I5-F5</f>
        <v>2.270833333333333E-2</v>
      </c>
      <c r="I5" s="62">
        <v>6.3067129629629626E-2</v>
      </c>
      <c r="J5" s="52">
        <f t="shared" ref="J5:J16" si="2">I5-E5</f>
        <v>4.5706018518518514E-2</v>
      </c>
      <c r="K5" s="62">
        <v>6.3831018518518523E-2</v>
      </c>
      <c r="L5" s="52">
        <f t="shared" ref="L5:L16" si="3">K5-J5-E5</f>
        <v>7.6388888888889728E-4</v>
      </c>
      <c r="M5" s="52">
        <f t="shared" ref="M5:M16" si="4">N5-K5</f>
        <v>1.5983796296296288E-2</v>
      </c>
      <c r="N5" s="62">
        <v>7.9814814814814811E-2</v>
      </c>
      <c r="O5" s="52">
        <f t="shared" ref="O5:O16" si="5">F5+H5+L5+M5-E5</f>
        <v>6.2453703703703699E-2</v>
      </c>
      <c r="P5" s="46"/>
      <c r="Q5" s="2" t="s">
        <v>1</v>
      </c>
      <c r="R5" s="2" t="s">
        <v>2</v>
      </c>
      <c r="S5" s="8">
        <v>95</v>
      </c>
      <c r="T5" s="8">
        <v>75</v>
      </c>
      <c r="U5" s="8">
        <v>87.5</v>
      </c>
      <c r="V5" s="8"/>
      <c r="W5" s="8"/>
      <c r="X5" s="8"/>
      <c r="Y5" s="9">
        <f t="shared" ref="Y5:Y32" si="6">SUM(S5:X5)</f>
        <v>257.5</v>
      </c>
    </row>
    <row r="6" spans="1:25" ht="17.25" customHeight="1">
      <c r="A6" s="45" t="s">
        <v>43</v>
      </c>
      <c r="B6" s="45" t="s">
        <v>44</v>
      </c>
      <c r="C6" s="45" t="s">
        <v>72</v>
      </c>
      <c r="D6" s="53">
        <v>92.94</v>
      </c>
      <c r="E6" s="52">
        <v>1.5972222222222224E-2</v>
      </c>
      <c r="F6" s="62">
        <v>4.0625000000000001E-2</v>
      </c>
      <c r="G6" s="63">
        <f t="shared" si="0"/>
        <v>2.4652777777777777E-2</v>
      </c>
      <c r="H6" s="52">
        <f t="shared" si="1"/>
        <v>2.4328703703703693E-2</v>
      </c>
      <c r="I6" s="62">
        <v>6.4953703703703694E-2</v>
      </c>
      <c r="J6" s="52">
        <f t="shared" si="2"/>
        <v>4.8981481481481473E-2</v>
      </c>
      <c r="K6" s="62">
        <v>6.5509259259259267E-2</v>
      </c>
      <c r="L6" s="52">
        <f t="shared" si="3"/>
        <v>5.5555555555556954E-4</v>
      </c>
      <c r="M6" s="52">
        <f t="shared" si="4"/>
        <v>1.3726851851851851E-2</v>
      </c>
      <c r="N6" s="62">
        <v>7.9236111111111118E-2</v>
      </c>
      <c r="O6" s="52">
        <f t="shared" si="5"/>
        <v>6.3263888888888897E-2</v>
      </c>
      <c r="P6" s="46"/>
      <c r="Q6" s="2" t="s">
        <v>49</v>
      </c>
      <c r="R6" s="2" t="s">
        <v>50</v>
      </c>
      <c r="S6" s="8">
        <v>97.5</v>
      </c>
      <c r="T6" s="8">
        <v>60</v>
      </c>
      <c r="U6" s="8">
        <v>95</v>
      </c>
      <c r="V6" s="8"/>
      <c r="W6" s="8"/>
      <c r="X6" s="8"/>
      <c r="Y6" s="9">
        <f t="shared" si="6"/>
        <v>252.5</v>
      </c>
    </row>
    <row r="7" spans="1:25" ht="17.25" customHeight="1">
      <c r="A7" s="45" t="s">
        <v>81</v>
      </c>
      <c r="B7" s="45" t="s">
        <v>16</v>
      </c>
      <c r="C7" s="45" t="s">
        <v>69</v>
      </c>
      <c r="D7" s="53">
        <v>90.91</v>
      </c>
      <c r="E7" s="52">
        <v>1.4583333333333332E-2</v>
      </c>
      <c r="F7" s="62">
        <v>3.9282407407407412E-2</v>
      </c>
      <c r="G7" s="63">
        <f t="shared" si="0"/>
        <v>2.4699074074074082E-2</v>
      </c>
      <c r="H7" s="52">
        <f t="shared" si="1"/>
        <v>2.418981481481481E-2</v>
      </c>
      <c r="I7" s="62">
        <v>6.3472222222222222E-2</v>
      </c>
      <c r="J7" s="52">
        <f t="shared" si="2"/>
        <v>4.8888888888888891E-2</v>
      </c>
      <c r="K7" s="62">
        <v>6.3842592592592604E-2</v>
      </c>
      <c r="L7" s="52">
        <f t="shared" si="3"/>
        <v>3.7037037037038027E-4</v>
      </c>
      <c r="M7" s="52">
        <f t="shared" si="4"/>
        <v>1.4918981481481464E-2</v>
      </c>
      <c r="N7" s="62">
        <v>7.8761574074074067E-2</v>
      </c>
      <c r="O7" s="52">
        <f t="shared" si="5"/>
        <v>6.417824074074073E-2</v>
      </c>
      <c r="P7" s="46"/>
      <c r="Q7" s="2" t="s">
        <v>35</v>
      </c>
      <c r="R7" s="2" t="s">
        <v>36</v>
      </c>
      <c r="S7" s="8">
        <v>87.5</v>
      </c>
      <c r="T7" s="8">
        <v>90</v>
      </c>
      <c r="U7" s="8">
        <v>75</v>
      </c>
      <c r="V7" s="8"/>
      <c r="W7" s="8"/>
      <c r="X7" s="8"/>
      <c r="Y7" s="9">
        <f t="shared" si="6"/>
        <v>252.5</v>
      </c>
    </row>
    <row r="8" spans="1:25" ht="17.25" customHeight="1">
      <c r="A8" s="45" t="s">
        <v>45</v>
      </c>
      <c r="B8" s="45" t="s">
        <v>46</v>
      </c>
      <c r="C8" s="45" t="s">
        <v>72</v>
      </c>
      <c r="D8" s="53">
        <v>91.54</v>
      </c>
      <c r="E8" s="52">
        <v>1.1111111111111112E-2</v>
      </c>
      <c r="F8" s="62">
        <v>3.6550925925925924E-2</v>
      </c>
      <c r="G8" s="63">
        <f t="shared" si="0"/>
        <v>2.5439814814814811E-2</v>
      </c>
      <c r="H8" s="52">
        <f t="shared" si="1"/>
        <v>2.5046296296296296E-2</v>
      </c>
      <c r="I8" s="62">
        <v>6.159722222222222E-2</v>
      </c>
      <c r="J8" s="52">
        <f t="shared" si="2"/>
        <v>5.0486111111111107E-2</v>
      </c>
      <c r="K8" s="62">
        <v>6.2152777777777779E-2</v>
      </c>
      <c r="L8" s="52">
        <f t="shared" si="3"/>
        <v>5.5555555555556087E-4</v>
      </c>
      <c r="M8" s="52">
        <f t="shared" si="4"/>
        <v>1.6226851851851853E-2</v>
      </c>
      <c r="N8" s="62">
        <v>7.8379629629629632E-2</v>
      </c>
      <c r="O8" s="52">
        <f t="shared" si="5"/>
        <v>6.7268518518518519E-2</v>
      </c>
      <c r="P8" s="46"/>
      <c r="Q8" s="2" t="s">
        <v>32</v>
      </c>
      <c r="R8" s="2" t="s">
        <v>33</v>
      </c>
      <c r="S8" s="8">
        <v>92.5</v>
      </c>
      <c r="T8" s="8">
        <v>62.5</v>
      </c>
      <c r="U8" s="8">
        <v>90</v>
      </c>
      <c r="V8" s="8"/>
      <c r="W8" s="8"/>
      <c r="X8" s="8"/>
      <c r="Y8" s="9">
        <f t="shared" si="6"/>
        <v>245</v>
      </c>
    </row>
    <row r="9" spans="1:25" ht="17.25" customHeight="1">
      <c r="A9" s="45" t="s">
        <v>32</v>
      </c>
      <c r="B9" s="45" t="s">
        <v>33</v>
      </c>
      <c r="C9" s="45" t="s">
        <v>71</v>
      </c>
      <c r="D9" s="53">
        <v>86.11</v>
      </c>
      <c r="E9" s="52">
        <v>9.0277777777777787E-3</v>
      </c>
      <c r="F9" s="62">
        <v>3.4398148148148143E-2</v>
      </c>
      <c r="G9" s="63">
        <f t="shared" si="0"/>
        <v>2.5370370370370363E-2</v>
      </c>
      <c r="H9" s="52">
        <f t="shared" si="1"/>
        <v>2.6342592592592598E-2</v>
      </c>
      <c r="I9" s="62">
        <v>6.0740740740740741E-2</v>
      </c>
      <c r="J9" s="52">
        <f t="shared" si="2"/>
        <v>5.1712962962962961E-2</v>
      </c>
      <c r="K9" s="62">
        <v>6.1354166666666675E-2</v>
      </c>
      <c r="L9" s="52">
        <f t="shared" si="3"/>
        <v>6.1342592592593566E-4</v>
      </c>
      <c r="M9" s="52">
        <f t="shared" si="4"/>
        <v>1.5277777777777772E-2</v>
      </c>
      <c r="N9" s="62">
        <v>7.6631944444444447E-2</v>
      </c>
      <c r="O9" s="52">
        <f t="shared" si="5"/>
        <v>6.7604166666666674E-2</v>
      </c>
      <c r="P9" s="46"/>
      <c r="Q9" s="2" t="s">
        <v>43</v>
      </c>
      <c r="R9" s="2" t="s">
        <v>44</v>
      </c>
      <c r="S9" s="8">
        <v>75</v>
      </c>
      <c r="T9" s="8">
        <v>77.5</v>
      </c>
      <c r="U9" s="8">
        <v>82.5</v>
      </c>
      <c r="V9" s="8"/>
      <c r="W9" s="8"/>
      <c r="X9" s="8"/>
      <c r="Y9" s="9">
        <f t="shared" si="6"/>
        <v>235</v>
      </c>
    </row>
    <row r="10" spans="1:25" ht="17.25" customHeight="1">
      <c r="A10" s="45" t="s">
        <v>80</v>
      </c>
      <c r="B10" s="45" t="s">
        <v>68</v>
      </c>
      <c r="C10" s="45" t="s">
        <v>73</v>
      </c>
      <c r="D10" s="53">
        <v>80</v>
      </c>
      <c r="E10" s="52">
        <v>1.3888888888888888E-2</v>
      </c>
      <c r="F10" s="62">
        <v>3.9814814814814817E-2</v>
      </c>
      <c r="G10" s="63">
        <f t="shared" si="0"/>
        <v>2.5925925925925929E-2</v>
      </c>
      <c r="H10" s="52">
        <f t="shared" si="1"/>
        <v>2.5428240740740737E-2</v>
      </c>
      <c r="I10" s="62">
        <v>6.5243055555555554E-2</v>
      </c>
      <c r="J10" s="52">
        <f t="shared" si="2"/>
        <v>5.1354166666666666E-2</v>
      </c>
      <c r="K10" s="62">
        <v>6.5902777777777768E-2</v>
      </c>
      <c r="L10" s="52">
        <f t="shared" si="3"/>
        <v>6.5972222222221433E-4</v>
      </c>
      <c r="M10" s="52">
        <f t="shared" si="4"/>
        <v>1.6712962962962971E-2</v>
      </c>
      <c r="N10" s="62">
        <v>8.261574074074074E-2</v>
      </c>
      <c r="O10" s="52">
        <f t="shared" si="5"/>
        <v>6.8726851851851845E-2</v>
      </c>
      <c r="P10" s="46"/>
      <c r="Q10" s="2" t="s">
        <v>45</v>
      </c>
      <c r="R10" s="2" t="s">
        <v>46</v>
      </c>
      <c r="S10" s="8">
        <v>72.5</v>
      </c>
      <c r="T10" s="8">
        <v>67.5</v>
      </c>
      <c r="U10" s="8">
        <v>80</v>
      </c>
      <c r="V10" s="8"/>
      <c r="W10" s="8"/>
      <c r="X10" s="8"/>
      <c r="Y10" s="9">
        <f t="shared" si="6"/>
        <v>220</v>
      </c>
    </row>
    <row r="11" spans="1:25" ht="17.25" customHeight="1">
      <c r="A11" s="45" t="s">
        <v>49</v>
      </c>
      <c r="B11" s="45" t="s">
        <v>50</v>
      </c>
      <c r="C11" s="45" t="s">
        <v>72</v>
      </c>
      <c r="D11" s="53">
        <v>80.84</v>
      </c>
      <c r="E11" s="52">
        <v>7.6388888888888886E-3</v>
      </c>
      <c r="F11" s="62">
        <v>3.3287037037037039E-2</v>
      </c>
      <c r="G11" s="63">
        <f t="shared" si="0"/>
        <v>2.5648148148148149E-2</v>
      </c>
      <c r="H11" s="52">
        <f t="shared" si="1"/>
        <v>2.6493055555555554E-2</v>
      </c>
      <c r="I11" s="62">
        <v>5.9780092592592593E-2</v>
      </c>
      <c r="J11" s="52">
        <f t="shared" si="2"/>
        <v>5.2141203703703703E-2</v>
      </c>
      <c r="K11" s="62">
        <v>6.0370370370370373E-2</v>
      </c>
      <c r="L11" s="52">
        <f t="shared" si="3"/>
        <v>5.9027777777778071E-4</v>
      </c>
      <c r="M11" s="52">
        <f t="shared" si="4"/>
        <v>1.6712962962962964E-2</v>
      </c>
      <c r="N11" s="62">
        <v>7.7083333333333337E-2</v>
      </c>
      <c r="O11" s="52">
        <f t="shared" si="5"/>
        <v>6.9444444444444448E-2</v>
      </c>
      <c r="P11" s="46"/>
      <c r="Q11" s="2" t="s">
        <v>65</v>
      </c>
      <c r="R11" s="2" t="s">
        <v>66</v>
      </c>
      <c r="S11" s="8"/>
      <c r="T11" s="8">
        <v>100</v>
      </c>
      <c r="U11" s="8">
        <v>75</v>
      </c>
      <c r="V11" s="8"/>
      <c r="W11" s="8"/>
      <c r="X11" s="8"/>
      <c r="Y11" s="9">
        <f t="shared" si="6"/>
        <v>175</v>
      </c>
    </row>
    <row r="12" spans="1:25" ht="17.25" customHeight="1">
      <c r="A12" s="45" t="s">
        <v>76</v>
      </c>
      <c r="B12" s="45" t="s">
        <v>2</v>
      </c>
      <c r="C12" s="45" t="s">
        <v>70</v>
      </c>
      <c r="D12" s="53">
        <v>89.61</v>
      </c>
      <c r="E12" s="52">
        <v>1.2499999999999999E-2</v>
      </c>
      <c r="F12" s="62">
        <v>3.9872685185185185E-2</v>
      </c>
      <c r="G12" s="63">
        <f t="shared" si="0"/>
        <v>2.7372685185185187E-2</v>
      </c>
      <c r="H12" s="52">
        <f t="shared" si="1"/>
        <v>2.7210648148148144E-2</v>
      </c>
      <c r="I12" s="62">
        <v>6.7083333333333328E-2</v>
      </c>
      <c r="J12" s="52">
        <f t="shared" si="2"/>
        <v>5.4583333333333331E-2</v>
      </c>
      <c r="K12" s="62">
        <v>6.805555555555555E-2</v>
      </c>
      <c r="L12" s="52">
        <f t="shared" si="3"/>
        <v>9.7222222222221981E-4</v>
      </c>
      <c r="M12" s="52">
        <f t="shared" si="4"/>
        <v>1.5752314814814816E-2</v>
      </c>
      <c r="N12" s="62">
        <v>8.3807870370370366E-2</v>
      </c>
      <c r="O12" s="52">
        <f t="shared" si="5"/>
        <v>7.1307870370370369E-2</v>
      </c>
      <c r="P12" s="46"/>
      <c r="Q12" s="2" t="s">
        <v>77</v>
      </c>
      <c r="R12" s="2" t="s">
        <v>13</v>
      </c>
      <c r="S12" s="8">
        <v>90</v>
      </c>
      <c r="T12" s="8">
        <v>80</v>
      </c>
      <c r="U12" s="8"/>
      <c r="V12" s="8"/>
      <c r="W12" s="8"/>
      <c r="X12" s="8"/>
      <c r="Y12" s="9">
        <f t="shared" si="6"/>
        <v>170</v>
      </c>
    </row>
    <row r="13" spans="1:25" ht="17.25" customHeight="1">
      <c r="A13" s="45" t="s">
        <v>84</v>
      </c>
      <c r="B13" s="45" t="s">
        <v>85</v>
      </c>
      <c r="C13" s="45" t="s">
        <v>70</v>
      </c>
      <c r="D13" s="53">
        <v>73.5</v>
      </c>
      <c r="E13" s="52">
        <v>6.2499999999999995E-3</v>
      </c>
      <c r="F13" s="62">
        <v>3.259259259259259E-2</v>
      </c>
      <c r="G13" s="63">
        <f t="shared" si="0"/>
        <v>2.6342592592592591E-2</v>
      </c>
      <c r="H13" s="52">
        <f t="shared" si="1"/>
        <v>2.6631944444444451E-2</v>
      </c>
      <c r="I13" s="62">
        <v>5.9224537037037041E-2</v>
      </c>
      <c r="J13" s="52">
        <f t="shared" si="2"/>
        <v>5.2974537037037042E-2</v>
      </c>
      <c r="K13" s="62">
        <v>6.0150462962962968E-2</v>
      </c>
      <c r="L13" s="52">
        <f t="shared" si="3"/>
        <v>9.2592592592592639E-4</v>
      </c>
      <c r="M13" s="52">
        <f t="shared" si="4"/>
        <v>1.7939814814814818E-2</v>
      </c>
      <c r="N13" s="62">
        <v>7.8090277777777786E-2</v>
      </c>
      <c r="O13" s="52">
        <f t="shared" si="5"/>
        <v>7.1840277777777781E-2</v>
      </c>
      <c r="P13" s="46"/>
      <c r="Q13" s="2" t="s">
        <v>34</v>
      </c>
      <c r="R13" s="2" t="s">
        <v>27</v>
      </c>
      <c r="S13" s="8">
        <v>67.5</v>
      </c>
      <c r="T13" s="8">
        <v>92.5</v>
      </c>
      <c r="U13" s="8"/>
      <c r="V13" s="8"/>
      <c r="W13" s="8"/>
      <c r="X13" s="8"/>
      <c r="Y13" s="9">
        <f t="shared" si="6"/>
        <v>160</v>
      </c>
    </row>
    <row r="14" spans="1:25" ht="17.25" customHeight="1">
      <c r="A14" s="45" t="s">
        <v>41</v>
      </c>
      <c r="B14" s="45" t="s">
        <v>42</v>
      </c>
      <c r="C14" s="45" t="s">
        <v>71</v>
      </c>
      <c r="D14" s="53">
        <v>71.48</v>
      </c>
      <c r="E14" s="52">
        <v>4.8611111111111112E-3</v>
      </c>
      <c r="F14" s="62">
        <v>3.4652777777777775E-2</v>
      </c>
      <c r="G14" s="63">
        <f t="shared" si="0"/>
        <v>2.9791666666666664E-2</v>
      </c>
      <c r="H14" s="52">
        <f t="shared" si="1"/>
        <v>3.0138888888888889E-2</v>
      </c>
      <c r="I14" s="62">
        <v>6.4791666666666664E-2</v>
      </c>
      <c r="J14" s="52">
        <f t="shared" si="2"/>
        <v>5.9930555555555556E-2</v>
      </c>
      <c r="K14" s="62">
        <v>6.5462962962962959E-2</v>
      </c>
      <c r="L14" s="52">
        <f t="shared" si="3"/>
        <v>6.7129629629629137E-4</v>
      </c>
      <c r="M14" s="52">
        <f t="shared" si="4"/>
        <v>1.9618055555555555E-2</v>
      </c>
      <c r="N14" s="62">
        <v>8.5081018518518514E-2</v>
      </c>
      <c r="O14" s="52">
        <f t="shared" si="5"/>
        <v>8.0219907407407406E-2</v>
      </c>
      <c r="P14" s="46"/>
      <c r="Q14" s="2" t="s">
        <v>132</v>
      </c>
      <c r="R14" s="2" t="s">
        <v>2</v>
      </c>
      <c r="S14" s="8"/>
      <c r="T14" s="8">
        <v>82.5</v>
      </c>
      <c r="U14" s="8">
        <v>77.5</v>
      </c>
      <c r="V14" s="8"/>
      <c r="W14" s="8"/>
      <c r="X14" s="8"/>
      <c r="Y14" s="9">
        <f t="shared" si="6"/>
        <v>160</v>
      </c>
    </row>
    <row r="15" spans="1:25" ht="17.25" customHeight="1">
      <c r="A15" s="45" t="s">
        <v>65</v>
      </c>
      <c r="B15" s="45" t="s">
        <v>66</v>
      </c>
      <c r="C15" s="45" t="s">
        <v>73</v>
      </c>
      <c r="D15" s="53">
        <v>61.61</v>
      </c>
      <c r="E15" s="52">
        <v>0</v>
      </c>
      <c r="F15" s="62">
        <v>3.5995370370370372E-2</v>
      </c>
      <c r="G15" s="63">
        <f t="shared" si="0"/>
        <v>3.5995370370370372E-2</v>
      </c>
      <c r="H15" s="52">
        <f t="shared" si="1"/>
        <v>3.6631944444444439E-2</v>
      </c>
      <c r="I15" s="62">
        <v>7.2627314814814811E-2</v>
      </c>
      <c r="J15" s="52">
        <f t="shared" si="2"/>
        <v>7.2627314814814811E-2</v>
      </c>
      <c r="K15" s="62">
        <v>7.542824074074074E-2</v>
      </c>
      <c r="L15" s="52">
        <f t="shared" si="3"/>
        <v>2.8009259259259289E-3</v>
      </c>
      <c r="M15" s="52">
        <f t="shared" si="4"/>
        <v>1.0856481481481481E-2</v>
      </c>
      <c r="N15" s="62">
        <v>8.6284722222222221E-2</v>
      </c>
      <c r="O15" s="52">
        <f t="shared" si="5"/>
        <v>8.6284722222222221E-2</v>
      </c>
      <c r="P15" s="46"/>
      <c r="Q15" t="s">
        <v>80</v>
      </c>
      <c r="R15" s="2" t="s">
        <v>68</v>
      </c>
      <c r="S15" s="8"/>
      <c r="T15" s="8">
        <v>55</v>
      </c>
      <c r="U15" s="8">
        <v>97.5</v>
      </c>
      <c r="V15" s="8"/>
      <c r="W15" s="8"/>
      <c r="X15" s="8"/>
      <c r="Y15" s="9">
        <f t="shared" si="6"/>
        <v>152.5</v>
      </c>
    </row>
    <row r="16" spans="1:25" s="46" customFormat="1" ht="17.25" customHeight="1" thickBot="1">
      <c r="A16" s="13" t="s">
        <v>35</v>
      </c>
      <c r="B16" s="13" t="s">
        <v>36</v>
      </c>
      <c r="C16" s="13" t="s">
        <v>71</v>
      </c>
      <c r="D16" s="26">
        <v>84.09</v>
      </c>
      <c r="E16" s="44">
        <v>0</v>
      </c>
      <c r="F16" s="64">
        <v>0</v>
      </c>
      <c r="G16" s="65">
        <f t="shared" si="0"/>
        <v>0</v>
      </c>
      <c r="H16" s="44">
        <f t="shared" si="1"/>
        <v>0</v>
      </c>
      <c r="I16" s="64">
        <v>0</v>
      </c>
      <c r="J16" s="44">
        <f t="shared" si="2"/>
        <v>0</v>
      </c>
      <c r="K16" s="64">
        <v>0</v>
      </c>
      <c r="L16" s="44">
        <f t="shared" si="3"/>
        <v>0</v>
      </c>
      <c r="M16" s="44">
        <f t="shared" si="4"/>
        <v>0</v>
      </c>
      <c r="N16" s="64">
        <v>0</v>
      </c>
      <c r="O16" s="44">
        <f t="shared" si="5"/>
        <v>0</v>
      </c>
      <c r="Q16" s="2" t="s">
        <v>67</v>
      </c>
      <c r="R16" s="2" t="s">
        <v>68</v>
      </c>
      <c r="S16" s="8">
        <v>65</v>
      </c>
      <c r="T16" s="8">
        <v>70</v>
      </c>
      <c r="U16" s="8"/>
      <c r="V16" s="8"/>
      <c r="W16" s="8"/>
      <c r="X16" s="8"/>
      <c r="Y16" s="9">
        <f t="shared" si="6"/>
        <v>135</v>
      </c>
    </row>
    <row r="17" spans="1:25" ht="15">
      <c r="Q17" s="2" t="s">
        <v>9</v>
      </c>
      <c r="R17" s="2" t="s">
        <v>10</v>
      </c>
      <c r="S17" s="8">
        <v>100</v>
      </c>
      <c r="T17" s="8"/>
      <c r="U17" s="8"/>
      <c r="V17" s="8"/>
      <c r="W17" s="8"/>
      <c r="X17" s="8"/>
      <c r="Y17" s="9">
        <f t="shared" si="6"/>
        <v>100</v>
      </c>
    </row>
    <row r="18" spans="1:25" ht="15">
      <c r="Q18" s="67" t="s">
        <v>84</v>
      </c>
      <c r="R18" s="68" t="s">
        <v>85</v>
      </c>
      <c r="S18" s="61"/>
      <c r="T18" s="61"/>
      <c r="U18" s="60">
        <v>100</v>
      </c>
      <c r="V18" s="61"/>
      <c r="W18" s="61"/>
      <c r="X18" s="61"/>
      <c r="Y18" s="69">
        <f t="shared" si="6"/>
        <v>100</v>
      </c>
    </row>
    <row r="19" spans="1:25" ht="15">
      <c r="Q19" s="2" t="s">
        <v>82</v>
      </c>
      <c r="R19" s="2" t="s">
        <v>83</v>
      </c>
      <c r="S19" s="8"/>
      <c r="T19" s="8">
        <v>97.5</v>
      </c>
      <c r="U19" s="8"/>
      <c r="V19" s="8"/>
      <c r="W19" s="8"/>
      <c r="X19" s="8"/>
      <c r="Y19" s="9">
        <f t="shared" si="6"/>
        <v>97.5</v>
      </c>
    </row>
    <row r="20" spans="1:25" ht="15.75" thickBot="1">
      <c r="A20" s="36" t="s">
        <v>116</v>
      </c>
      <c r="B20" s="11"/>
      <c r="C20" s="11"/>
      <c r="D20" s="25" t="s">
        <v>0</v>
      </c>
      <c r="F20" s="66"/>
      <c r="G20" s="29" t="s">
        <v>137</v>
      </c>
      <c r="H20" s="29" t="s">
        <v>102</v>
      </c>
      <c r="J20" s="21" t="s">
        <v>89</v>
      </c>
      <c r="Q20" s="67" t="s">
        <v>41</v>
      </c>
      <c r="R20" s="68" t="s">
        <v>42</v>
      </c>
      <c r="S20" s="61"/>
      <c r="T20" s="61"/>
      <c r="U20" s="60">
        <v>92.5</v>
      </c>
      <c r="V20" s="61"/>
      <c r="W20" s="61"/>
      <c r="X20" s="61"/>
      <c r="Y20" s="69">
        <f t="shared" si="6"/>
        <v>92.5</v>
      </c>
    </row>
    <row r="21" spans="1:25" ht="15">
      <c r="A21" s="45" t="s">
        <v>84</v>
      </c>
      <c r="B21" s="45" t="s">
        <v>85</v>
      </c>
      <c r="C21" s="45" t="s">
        <v>70</v>
      </c>
      <c r="D21" s="53">
        <v>73.5</v>
      </c>
      <c r="G21" s="52">
        <v>7.1840277777777781E-2</v>
      </c>
      <c r="H21" s="52">
        <f t="shared" ref="H21:H32" si="7">G21*D21/93.26</f>
        <v>5.6618704875259128E-2</v>
      </c>
      <c r="J21" s="56">
        <v>100</v>
      </c>
      <c r="Q21" s="2" t="s">
        <v>128</v>
      </c>
      <c r="R21" s="2" t="s">
        <v>129</v>
      </c>
      <c r="S21" s="8"/>
      <c r="T21" s="8">
        <v>87.5</v>
      </c>
      <c r="U21" s="8"/>
      <c r="V21" s="8"/>
      <c r="W21" s="8"/>
      <c r="X21" s="8"/>
      <c r="Y21" s="9">
        <f t="shared" si="6"/>
        <v>87.5</v>
      </c>
    </row>
    <row r="22" spans="1:25" ht="15">
      <c r="A22" s="45" t="s">
        <v>80</v>
      </c>
      <c r="B22" s="45" t="s">
        <v>68</v>
      </c>
      <c r="C22" s="45" t="s">
        <v>73</v>
      </c>
      <c r="D22" s="53">
        <v>80</v>
      </c>
      <c r="G22" s="52">
        <v>6.8726851851851845E-2</v>
      </c>
      <c r="H22" s="52">
        <f t="shared" si="7"/>
        <v>5.8955051985290018E-2</v>
      </c>
      <c r="J22" s="56">
        <v>97.5</v>
      </c>
      <c r="Q22" s="2" t="s">
        <v>57</v>
      </c>
      <c r="R22" s="2" t="s">
        <v>58</v>
      </c>
      <c r="S22" s="8">
        <v>85</v>
      </c>
      <c r="T22" s="8"/>
      <c r="U22" s="8"/>
      <c r="V22" s="8"/>
      <c r="W22" s="8"/>
      <c r="X22" s="8"/>
      <c r="Y22" s="9">
        <f t="shared" si="6"/>
        <v>85</v>
      </c>
    </row>
    <row r="23" spans="1:25" ht="15">
      <c r="A23" s="45" t="s">
        <v>49</v>
      </c>
      <c r="B23" s="45" t="s">
        <v>50</v>
      </c>
      <c r="C23" s="45" t="s">
        <v>72</v>
      </c>
      <c r="D23" s="53">
        <v>80.84</v>
      </c>
      <c r="G23" s="52">
        <v>6.9444444444444448E-2</v>
      </c>
      <c r="H23" s="52">
        <f t="shared" si="7"/>
        <v>6.0196106464603147E-2</v>
      </c>
      <c r="J23" s="56">
        <v>95</v>
      </c>
      <c r="Q23" s="2" t="s">
        <v>28</v>
      </c>
      <c r="R23" s="2" t="s">
        <v>29</v>
      </c>
      <c r="S23" s="8"/>
      <c r="T23" s="8">
        <v>85</v>
      </c>
      <c r="U23" s="8"/>
      <c r="V23" s="8"/>
      <c r="W23" s="8"/>
      <c r="X23" s="8"/>
      <c r="Y23" s="9">
        <f t="shared" si="6"/>
        <v>85</v>
      </c>
    </row>
    <row r="24" spans="1:25" ht="15">
      <c r="A24" s="45" t="s">
        <v>41</v>
      </c>
      <c r="B24" s="45" t="s">
        <v>42</v>
      </c>
      <c r="C24" s="45" t="s">
        <v>71</v>
      </c>
      <c r="D24" s="53">
        <v>71.48</v>
      </c>
      <c r="G24" s="52">
        <v>8.0219907407407406E-2</v>
      </c>
      <c r="H24" s="52">
        <f t="shared" si="7"/>
        <v>6.1485298965059845E-2</v>
      </c>
      <c r="J24" s="56">
        <v>92.5</v>
      </c>
      <c r="Q24" s="67" t="s">
        <v>81</v>
      </c>
      <c r="R24" s="68" t="s">
        <v>16</v>
      </c>
      <c r="U24" s="71">
        <v>85</v>
      </c>
      <c r="V24" s="61"/>
      <c r="W24" s="61"/>
      <c r="X24" s="61"/>
      <c r="Y24" s="69">
        <f t="shared" si="6"/>
        <v>85</v>
      </c>
    </row>
    <row r="25" spans="1:25" ht="15">
      <c r="A25" s="45" t="s">
        <v>32</v>
      </c>
      <c r="B25" s="45" t="s">
        <v>33</v>
      </c>
      <c r="C25" s="45" t="s">
        <v>71</v>
      </c>
      <c r="D25" s="53">
        <v>86.11</v>
      </c>
      <c r="G25" s="52">
        <v>6.7604166666666674E-2</v>
      </c>
      <c r="H25" s="52">
        <f t="shared" si="7"/>
        <v>6.242113222889413E-2</v>
      </c>
      <c r="J25" s="56">
        <v>90</v>
      </c>
      <c r="Q25" s="2" t="s">
        <v>37</v>
      </c>
      <c r="R25" s="2" t="s">
        <v>38</v>
      </c>
      <c r="S25" s="8">
        <v>82.5</v>
      </c>
      <c r="T25" s="8"/>
      <c r="U25" s="8"/>
      <c r="V25" s="8"/>
      <c r="W25" s="8"/>
      <c r="X25" s="8"/>
      <c r="Y25" s="9">
        <f t="shared" si="6"/>
        <v>82.5</v>
      </c>
    </row>
    <row r="26" spans="1:25" ht="15">
      <c r="A26" s="45" t="s">
        <v>1</v>
      </c>
      <c r="B26" s="45" t="s">
        <v>2</v>
      </c>
      <c r="C26" s="45" t="s">
        <v>70</v>
      </c>
      <c r="D26" s="53">
        <v>93.26</v>
      </c>
      <c r="G26" s="52">
        <v>6.2453703703703699E-2</v>
      </c>
      <c r="H26" s="52">
        <f t="shared" si="7"/>
        <v>6.2453703703703699E-2</v>
      </c>
      <c r="J26" s="56">
        <v>87.5</v>
      </c>
      <c r="Q26" s="2" t="s">
        <v>47</v>
      </c>
      <c r="R26" s="2" t="s">
        <v>48</v>
      </c>
      <c r="S26" s="8">
        <v>80</v>
      </c>
      <c r="T26" s="8"/>
      <c r="U26" s="8"/>
      <c r="V26" s="8"/>
      <c r="W26" s="8"/>
      <c r="X26" s="8"/>
      <c r="Y26" s="9">
        <f t="shared" si="6"/>
        <v>80</v>
      </c>
    </row>
    <row r="27" spans="1:25" ht="15">
      <c r="A27" s="45" t="s">
        <v>81</v>
      </c>
      <c r="B27" s="45" t="s">
        <v>16</v>
      </c>
      <c r="C27" s="45" t="s">
        <v>69</v>
      </c>
      <c r="D27" s="53">
        <v>90.91</v>
      </c>
      <c r="G27" s="52">
        <v>6.417824074074073E-2</v>
      </c>
      <c r="H27" s="52">
        <f t="shared" si="7"/>
        <v>6.2561053675109793E-2</v>
      </c>
      <c r="J27" s="56">
        <v>85</v>
      </c>
      <c r="Q27" s="2" t="s">
        <v>74</v>
      </c>
      <c r="R27" s="2" t="s">
        <v>75</v>
      </c>
      <c r="S27" s="8">
        <v>77.5</v>
      </c>
      <c r="T27" s="8"/>
      <c r="U27" s="8"/>
      <c r="V27" s="8"/>
      <c r="W27" s="8"/>
      <c r="X27" s="8"/>
      <c r="Y27" s="9">
        <f t="shared" si="6"/>
        <v>77.5</v>
      </c>
    </row>
    <row r="28" spans="1:25" ht="15">
      <c r="A28" s="45" t="s">
        <v>43</v>
      </c>
      <c r="B28" s="45" t="s">
        <v>44</v>
      </c>
      <c r="C28" s="45" t="s">
        <v>72</v>
      </c>
      <c r="D28" s="53">
        <v>92.94</v>
      </c>
      <c r="G28" s="52">
        <v>6.3263888888888897E-2</v>
      </c>
      <c r="H28" s="52">
        <f t="shared" si="7"/>
        <v>6.304681356780327E-2</v>
      </c>
      <c r="J28" s="56">
        <v>82.5</v>
      </c>
      <c r="Q28" s="2" t="s">
        <v>97</v>
      </c>
      <c r="R28" s="2" t="s">
        <v>131</v>
      </c>
      <c r="S28" s="8"/>
      <c r="T28" s="8">
        <v>72.5</v>
      </c>
      <c r="U28" s="8"/>
      <c r="V28" s="8"/>
      <c r="W28" s="8"/>
      <c r="X28" s="8"/>
      <c r="Y28" s="9">
        <f t="shared" si="6"/>
        <v>72.5</v>
      </c>
    </row>
    <row r="29" spans="1:25" ht="15">
      <c r="A29" s="45" t="s">
        <v>45</v>
      </c>
      <c r="B29" s="45" t="s">
        <v>46</v>
      </c>
      <c r="C29" s="45" t="s">
        <v>72</v>
      </c>
      <c r="D29" s="53">
        <v>91.54</v>
      </c>
      <c r="G29" s="52">
        <v>6.7268518518518519E-2</v>
      </c>
      <c r="H29" s="52">
        <f t="shared" si="7"/>
        <v>6.6027881033510455E-2</v>
      </c>
      <c r="J29" s="56">
        <v>80</v>
      </c>
      <c r="Q29" s="2" t="s">
        <v>26</v>
      </c>
      <c r="R29" s="2" t="s">
        <v>27</v>
      </c>
      <c r="S29" s="8">
        <v>70</v>
      </c>
      <c r="T29" s="8"/>
      <c r="U29" s="8"/>
      <c r="V29" s="8"/>
      <c r="W29" s="8"/>
      <c r="X29" s="8"/>
      <c r="Y29" s="9">
        <f t="shared" si="6"/>
        <v>70</v>
      </c>
    </row>
    <row r="30" spans="1:25" ht="15">
      <c r="A30" s="45" t="s">
        <v>76</v>
      </c>
      <c r="B30" s="45" t="s">
        <v>2</v>
      </c>
      <c r="C30" s="45" t="s">
        <v>70</v>
      </c>
      <c r="D30" s="53">
        <v>89.61</v>
      </c>
      <c r="G30" s="52">
        <v>7.1307870370370369E-2</v>
      </c>
      <c r="H30" s="52">
        <f t="shared" si="7"/>
        <v>6.8517030494197814E-2</v>
      </c>
      <c r="J30" s="56">
        <v>77.5</v>
      </c>
      <c r="Q30" t="s">
        <v>7</v>
      </c>
      <c r="R30" s="2" t="s">
        <v>8</v>
      </c>
      <c r="S30" s="8"/>
      <c r="T30" s="8">
        <v>65</v>
      </c>
      <c r="U30" s="8"/>
      <c r="V30" s="8"/>
      <c r="W30" s="8"/>
      <c r="X30" s="8"/>
      <c r="Y30" s="9">
        <f t="shared" si="6"/>
        <v>65</v>
      </c>
    </row>
    <row r="31" spans="1:25" ht="15">
      <c r="A31" s="45" t="s">
        <v>65</v>
      </c>
      <c r="B31" s="45" t="s">
        <v>66</v>
      </c>
      <c r="C31" s="45" t="s">
        <v>73</v>
      </c>
      <c r="D31" s="53">
        <v>61.61</v>
      </c>
      <c r="G31" s="52">
        <v>8.6284722222222221E-2</v>
      </c>
      <c r="H31" s="52">
        <f t="shared" si="7"/>
        <v>5.7001948703743407E-2</v>
      </c>
      <c r="J31" s="56">
        <v>75</v>
      </c>
      <c r="L31" s="45" t="s">
        <v>139</v>
      </c>
      <c r="Q31" t="s">
        <v>133</v>
      </c>
      <c r="R31" s="2" t="s">
        <v>6</v>
      </c>
      <c r="S31" s="8"/>
      <c r="T31" s="8">
        <v>57.5</v>
      </c>
      <c r="U31" s="8"/>
      <c r="V31" s="8"/>
      <c r="W31" s="8"/>
      <c r="X31" s="8"/>
      <c r="Y31" s="9">
        <f t="shared" si="6"/>
        <v>57.5</v>
      </c>
    </row>
    <row r="32" spans="1:25" ht="15.75" thickBot="1">
      <c r="A32" s="13" t="s">
        <v>35</v>
      </c>
      <c r="B32" s="13" t="s">
        <v>36</v>
      </c>
      <c r="C32" s="13" t="s">
        <v>71</v>
      </c>
      <c r="D32" s="26">
        <v>84.09</v>
      </c>
      <c r="F32" s="66"/>
      <c r="G32" s="44">
        <v>0</v>
      </c>
      <c r="H32" s="44">
        <f t="shared" si="7"/>
        <v>0</v>
      </c>
      <c r="J32" s="38">
        <v>72.5</v>
      </c>
      <c r="Q32" s="40" t="s">
        <v>98</v>
      </c>
      <c r="R32" s="13" t="s">
        <v>130</v>
      </c>
      <c r="S32" s="32"/>
      <c r="T32" s="32">
        <v>52.5</v>
      </c>
      <c r="U32" s="32"/>
      <c r="V32" s="32"/>
      <c r="W32" s="32"/>
      <c r="X32" s="32"/>
      <c r="Y32" s="70">
        <f t="shared" si="6"/>
        <v>52.5</v>
      </c>
    </row>
    <row r="33" spans="5:23" ht="15">
      <c r="E33" s="58"/>
      <c r="G33" s="58"/>
      <c r="H33" s="56"/>
    </row>
    <row r="34" spans="5:23" ht="15">
      <c r="G34" s="55"/>
      <c r="H34" s="56"/>
    </row>
    <row r="35" spans="5:23" ht="15">
      <c r="T35" s="53"/>
      <c r="U35" s="54"/>
      <c r="V35" s="57"/>
      <c r="W35" s="50"/>
    </row>
    <row r="36" spans="5:23" ht="15.75" thickBot="1">
      <c r="Q36" s="15" t="s">
        <v>117</v>
      </c>
      <c r="R36" s="15"/>
      <c r="S36" s="21" t="s">
        <v>70</v>
      </c>
      <c r="T36" s="25" t="s">
        <v>71</v>
      </c>
      <c r="U36" s="29" t="s">
        <v>73</v>
      </c>
      <c r="V36" s="29" t="s">
        <v>72</v>
      </c>
      <c r="W36" s="21" t="s">
        <v>138</v>
      </c>
    </row>
    <row r="37" spans="5:23" ht="15">
      <c r="Q37" s="46" t="s">
        <v>103</v>
      </c>
      <c r="R37" s="59" t="s">
        <v>105</v>
      </c>
      <c r="S37" s="60">
        <f>J21+J23+J25</f>
        <v>285</v>
      </c>
      <c r="T37" s="60">
        <v>330</v>
      </c>
      <c r="U37" s="60">
        <v>150</v>
      </c>
      <c r="V37" s="60">
        <v>330</v>
      </c>
      <c r="W37" s="60">
        <v>70</v>
      </c>
    </row>
    <row r="38" spans="5:23" ht="15">
      <c r="Q38" s="46" t="s">
        <v>109</v>
      </c>
      <c r="R38" s="59" t="s">
        <v>106</v>
      </c>
      <c r="S38" s="60">
        <v>285</v>
      </c>
      <c r="T38" s="60">
        <v>330</v>
      </c>
      <c r="U38" s="60">
        <v>337.5</v>
      </c>
      <c r="V38" s="60">
        <v>330</v>
      </c>
      <c r="W38" s="60">
        <v>0</v>
      </c>
    </row>
    <row r="39" spans="5:23" ht="15">
      <c r="Q39" s="46" t="s">
        <v>110</v>
      </c>
      <c r="R39" s="59" t="s">
        <v>105</v>
      </c>
      <c r="S39" s="60">
        <f>100+87.5+77.5</f>
        <v>265</v>
      </c>
      <c r="T39" s="60">
        <f>92.5+90+75</f>
        <v>257.5</v>
      </c>
      <c r="U39" s="60">
        <f>97.5+75</f>
        <v>172.5</v>
      </c>
      <c r="V39" s="60">
        <f>95+82.5+80</f>
        <v>257.5</v>
      </c>
      <c r="W39" s="60">
        <v>85</v>
      </c>
    </row>
    <row r="40" spans="5:23" ht="15">
      <c r="Q40" s="46" t="s">
        <v>111</v>
      </c>
      <c r="R40" s="59" t="s">
        <v>114</v>
      </c>
      <c r="S40" s="60"/>
      <c r="T40" s="60"/>
      <c r="U40" s="60"/>
      <c r="V40" s="60"/>
      <c r="W40" s="60"/>
    </row>
    <row r="41" spans="5:23" ht="15">
      <c r="Q41" s="46" t="s">
        <v>112</v>
      </c>
      <c r="R41" s="59" t="s">
        <v>108</v>
      </c>
      <c r="S41" s="60"/>
      <c r="T41" s="60"/>
      <c r="U41" s="60"/>
      <c r="V41" s="60"/>
      <c r="W41" s="60"/>
    </row>
    <row r="42" spans="5:23" ht="15.75" thickBot="1">
      <c r="Q42" s="15" t="s">
        <v>113</v>
      </c>
      <c r="R42" s="30" t="s">
        <v>105</v>
      </c>
      <c r="S42" s="31"/>
      <c r="T42" s="32"/>
      <c r="U42" s="33"/>
      <c r="V42" s="31"/>
      <c r="W42" s="32"/>
    </row>
    <row r="43" spans="5:23" ht="15">
      <c r="S43" s="60">
        <f>SUM(S37:S42)</f>
        <v>835</v>
      </c>
      <c r="T43" s="60">
        <f t="shared" ref="T43:U43" si="8">SUM(T37:T42)</f>
        <v>917.5</v>
      </c>
      <c r="U43" s="60">
        <f t="shared" si="8"/>
        <v>660</v>
      </c>
      <c r="V43" s="60">
        <f>SUM(V37:V42)</f>
        <v>917.5</v>
      </c>
      <c r="W43" s="60">
        <f>SUM(W37:W42)</f>
        <v>155</v>
      </c>
    </row>
    <row r="44" spans="5:23" ht="15"/>
    <row r="45" spans="5:23" ht="15"/>
    <row r="46" spans="5:23" ht="15"/>
    <row r="54" spans="4:4" ht="15">
      <c r="D54" s="56"/>
    </row>
    <row r="57" spans="4:4" ht="15"/>
  </sheetData>
  <sortState ref="Q4:Y31">
    <sortCondition descending="1" ref="X4:X31"/>
  </sortState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6"/>
  <sheetViews>
    <sheetView topLeftCell="A11" workbookViewId="0">
      <selection activeCell="E4" sqref="E4:H4"/>
    </sheetView>
  </sheetViews>
  <sheetFormatPr defaultColWidth="11.42578125" defaultRowHeight="17.25" customHeight="1"/>
  <cols>
    <col min="1" max="1" width="8.7109375" style="2" bestFit="1" customWidth="1"/>
    <col min="2" max="2" width="11.28515625" style="2" bestFit="1" customWidth="1"/>
    <col min="3" max="3" width="17" style="2" customWidth="1"/>
    <col min="4" max="4" width="11.5703125" style="7" bestFit="1" customWidth="1"/>
    <col min="5" max="5" width="13.42578125" style="3" bestFit="1" customWidth="1"/>
    <col min="6" max="8" width="11.42578125" style="3"/>
    <col min="9" max="10" width="11.42578125" style="2"/>
    <col min="11" max="12" width="11.42578125" style="3"/>
    <col min="13" max="13" width="13.28515625" style="3" bestFit="1" customWidth="1"/>
    <col min="14" max="17" width="11.42578125" style="3"/>
    <col min="18" max="16384" width="11.42578125" style="2"/>
  </cols>
  <sheetData>
    <row r="1" spans="1:19" ht="17.25" customHeight="1">
      <c r="A1" s="1" t="s">
        <v>119</v>
      </c>
    </row>
    <row r="4" spans="1:19" s="1" customFormat="1" ht="17.25" customHeight="1" thickBot="1">
      <c r="A4" s="11"/>
      <c r="B4" s="11"/>
      <c r="C4" s="11"/>
      <c r="D4" s="25" t="s">
        <v>0</v>
      </c>
      <c r="E4" s="21" t="s">
        <v>95</v>
      </c>
      <c r="F4" s="21" t="s">
        <v>96</v>
      </c>
      <c r="G4" s="21" t="s">
        <v>92</v>
      </c>
      <c r="H4" s="21" t="s">
        <v>102</v>
      </c>
      <c r="K4" s="15" t="s">
        <v>120</v>
      </c>
      <c r="L4" s="15"/>
      <c r="M4" s="21" t="s">
        <v>121</v>
      </c>
      <c r="N4" s="21" t="s">
        <v>122</v>
      </c>
      <c r="O4" s="21" t="s">
        <v>123</v>
      </c>
      <c r="P4" s="21" t="s">
        <v>124</v>
      </c>
      <c r="Q4" s="21" t="s">
        <v>125</v>
      </c>
      <c r="R4" s="21" t="s">
        <v>126</v>
      </c>
      <c r="S4" s="21" t="s">
        <v>127</v>
      </c>
    </row>
    <row r="5" spans="1:19" ht="17.25" customHeight="1">
      <c r="A5" s="2" t="s">
        <v>28</v>
      </c>
      <c r="B5" s="2" t="s">
        <v>29</v>
      </c>
      <c r="C5" s="2" t="s">
        <v>71</v>
      </c>
      <c r="D5" s="7">
        <v>93.36701985284995</v>
      </c>
      <c r="E5" s="43">
        <v>1.6828703703703703E-2</v>
      </c>
      <c r="F5" s="43">
        <v>2.988425925925926E-2</v>
      </c>
      <c r="G5" s="43">
        <f t="shared" ref="G5:G24" si="0">E5+F5</f>
        <v>4.6712962962962963E-2</v>
      </c>
      <c r="H5" s="43">
        <f>G5*D5/$D$5</f>
        <v>4.6712962962962963E-2</v>
      </c>
      <c r="K5" s="2" t="s">
        <v>35</v>
      </c>
      <c r="L5" s="2" t="s">
        <v>36</v>
      </c>
      <c r="M5" s="3">
        <v>87.5</v>
      </c>
      <c r="N5" s="3">
        <v>90</v>
      </c>
      <c r="R5" s="3"/>
      <c r="S5" s="4">
        <f t="shared" ref="S5:S29" si="1">SUM(M5:R5)</f>
        <v>177.5</v>
      </c>
    </row>
    <row r="6" spans="1:19" ht="17.25" customHeight="1">
      <c r="A6" s="2" t="s">
        <v>76</v>
      </c>
      <c r="B6" s="2" t="s">
        <v>2</v>
      </c>
      <c r="C6" s="2" t="s">
        <v>70</v>
      </c>
      <c r="D6" s="7">
        <v>89.607882819657434</v>
      </c>
      <c r="E6" s="43">
        <v>1.9004629629629632E-2</v>
      </c>
      <c r="F6" s="43">
        <v>2.9976851851851852E-2</v>
      </c>
      <c r="G6" s="43">
        <f t="shared" si="0"/>
        <v>4.8981481481481487E-2</v>
      </c>
      <c r="H6" s="43">
        <f t="shared" ref="H6:H24" si="2">G6*D6/$D$5</f>
        <v>4.7009392179843033E-2</v>
      </c>
      <c r="K6" s="2" t="s">
        <v>1</v>
      </c>
      <c r="L6" s="2" t="s">
        <v>2</v>
      </c>
      <c r="M6" s="3">
        <v>95</v>
      </c>
      <c r="N6" s="3">
        <v>75</v>
      </c>
      <c r="R6" s="3"/>
      <c r="S6" s="4">
        <f t="shared" si="1"/>
        <v>170</v>
      </c>
    </row>
    <row r="7" spans="1:19" ht="17.25" customHeight="1">
      <c r="A7" s="2" t="s">
        <v>43</v>
      </c>
      <c r="B7" s="2" t="s">
        <v>44</v>
      </c>
      <c r="C7" s="2" t="s">
        <v>72</v>
      </c>
      <c r="D7" s="7">
        <v>92.937712580870482</v>
      </c>
      <c r="E7" s="43">
        <v>1.9791666666666666E-2</v>
      </c>
      <c r="F7" s="43">
        <v>2.9525462962962962E-2</v>
      </c>
      <c r="G7" s="43">
        <f t="shared" si="0"/>
        <v>4.9317129629629627E-2</v>
      </c>
      <c r="H7" s="43">
        <f t="shared" si="2"/>
        <v>4.9090366449049135E-2</v>
      </c>
      <c r="K7" s="2" t="s">
        <v>77</v>
      </c>
      <c r="L7" s="2" t="s">
        <v>13</v>
      </c>
      <c r="M7" s="3">
        <v>90</v>
      </c>
      <c r="N7" s="3">
        <v>80</v>
      </c>
      <c r="R7" s="3"/>
      <c r="S7" s="4">
        <f t="shared" si="1"/>
        <v>170</v>
      </c>
    </row>
    <row r="8" spans="1:19" ht="17.25" customHeight="1">
      <c r="A8" s="2" t="s">
        <v>1</v>
      </c>
      <c r="B8" s="2" t="s">
        <v>2</v>
      </c>
      <c r="C8" s="2" t="s">
        <v>70</v>
      </c>
      <c r="D8" s="7">
        <v>93.256472359862556</v>
      </c>
      <c r="E8" s="43">
        <v>1.7997685185185186E-2</v>
      </c>
      <c r="F8" s="43">
        <v>3.1493055555555559E-2</v>
      </c>
      <c r="G8" s="43">
        <f t="shared" si="0"/>
        <v>4.9490740740740745E-2</v>
      </c>
      <c r="H8" s="43">
        <f t="shared" si="2"/>
        <v>4.9432143204655728E-2</v>
      </c>
      <c r="K8" s="2" t="s">
        <v>34</v>
      </c>
      <c r="L8" s="2" t="s">
        <v>27</v>
      </c>
      <c r="M8" s="3">
        <v>67.5</v>
      </c>
      <c r="N8" s="3">
        <v>92.5</v>
      </c>
      <c r="R8" s="3"/>
      <c r="S8" s="4">
        <f t="shared" si="1"/>
        <v>160</v>
      </c>
    </row>
    <row r="9" spans="1:19" ht="17.25" customHeight="1">
      <c r="A9" s="2" t="s">
        <v>34</v>
      </c>
      <c r="B9" s="2" t="s">
        <v>27</v>
      </c>
      <c r="C9" s="2" t="s">
        <v>71</v>
      </c>
      <c r="D9" s="7">
        <v>85</v>
      </c>
      <c r="E9" s="43">
        <v>1.9699074074074074E-2</v>
      </c>
      <c r="F9" s="43">
        <v>3.0694444444444444E-2</v>
      </c>
      <c r="G9" s="43">
        <f t="shared" si="0"/>
        <v>5.0393518518518518E-2</v>
      </c>
      <c r="H9" s="43">
        <f t="shared" si="2"/>
        <v>4.5877538780020571E-2</v>
      </c>
      <c r="K9" s="2" t="s">
        <v>49</v>
      </c>
      <c r="L9" s="2" t="s">
        <v>50</v>
      </c>
      <c r="M9" s="3">
        <v>97.5</v>
      </c>
      <c r="N9" s="3">
        <v>60</v>
      </c>
      <c r="R9" s="3"/>
      <c r="S9" s="4">
        <f t="shared" si="1"/>
        <v>157.5</v>
      </c>
    </row>
    <row r="10" spans="1:19" ht="17.25" customHeight="1">
      <c r="A10" t="s">
        <v>128</v>
      </c>
      <c r="B10" s="2" t="s">
        <v>129</v>
      </c>
      <c r="C10" s="2" t="s">
        <v>72</v>
      </c>
      <c r="D10" s="7">
        <v>85</v>
      </c>
      <c r="E10" s="43">
        <v>1.6944444444444443E-2</v>
      </c>
      <c r="F10" s="43">
        <v>3.3553240740740745E-2</v>
      </c>
      <c r="G10" s="43">
        <f t="shared" si="0"/>
        <v>5.0497685185185187E-2</v>
      </c>
      <c r="H10" s="43">
        <f t="shared" si="2"/>
        <v>4.597237062407665E-2</v>
      </c>
      <c r="K10" s="2" t="s">
        <v>32</v>
      </c>
      <c r="L10" s="2" t="s">
        <v>33</v>
      </c>
      <c r="M10" s="3">
        <v>92.5</v>
      </c>
      <c r="N10" s="3">
        <v>62.5</v>
      </c>
      <c r="R10" s="3"/>
      <c r="S10" s="4">
        <f t="shared" si="1"/>
        <v>155</v>
      </c>
    </row>
    <row r="11" spans="1:19" ht="17.25" customHeight="1">
      <c r="A11" s="2" t="s">
        <v>35</v>
      </c>
      <c r="B11" s="2" t="s">
        <v>36</v>
      </c>
      <c r="C11" s="2" t="s">
        <v>71</v>
      </c>
      <c r="D11" s="7">
        <v>84.089647923643895</v>
      </c>
      <c r="E11" s="43">
        <v>1.7997685185185186E-2</v>
      </c>
      <c r="F11" s="43">
        <v>3.2962962962962965E-2</v>
      </c>
      <c r="G11" s="43">
        <f t="shared" si="0"/>
        <v>5.0960648148148151E-2</v>
      </c>
      <c r="H11" s="43">
        <f t="shared" si="2"/>
        <v>4.5896966268091387E-2</v>
      </c>
      <c r="K11" s="2" t="s">
        <v>43</v>
      </c>
      <c r="L11" s="2" t="s">
        <v>44</v>
      </c>
      <c r="M11" s="3">
        <v>75</v>
      </c>
      <c r="N11" s="3">
        <v>77.5</v>
      </c>
      <c r="R11" s="3"/>
      <c r="S11" s="4">
        <f t="shared" si="1"/>
        <v>152.5</v>
      </c>
    </row>
    <row r="12" spans="1:19" ht="17.25" customHeight="1">
      <c r="A12" s="2" t="s">
        <v>1</v>
      </c>
      <c r="B12" s="2" t="s">
        <v>64</v>
      </c>
      <c r="C12" s="2" t="s">
        <v>73</v>
      </c>
      <c r="D12" s="7">
        <v>75.308085852749869</v>
      </c>
      <c r="E12" s="43">
        <v>1.8113425925925925E-2</v>
      </c>
      <c r="F12" s="43">
        <v>3.7777777777777778E-2</v>
      </c>
      <c r="G12" s="43">
        <f t="shared" si="0"/>
        <v>5.5891203703703707E-2</v>
      </c>
      <c r="H12" s="43">
        <f t="shared" si="2"/>
        <v>4.5080795912364899E-2</v>
      </c>
      <c r="K12" s="2" t="s">
        <v>45</v>
      </c>
      <c r="L12" s="2" t="s">
        <v>46</v>
      </c>
      <c r="M12" s="3">
        <v>72.5</v>
      </c>
      <c r="N12" s="3">
        <v>67.5</v>
      </c>
      <c r="R12" s="3"/>
      <c r="S12" s="4">
        <f t="shared" si="1"/>
        <v>140</v>
      </c>
    </row>
    <row r="13" spans="1:19" ht="17.25" customHeight="1">
      <c r="A13" s="2" t="s">
        <v>82</v>
      </c>
      <c r="B13" s="2" t="s">
        <v>83</v>
      </c>
      <c r="C13" s="2" t="s">
        <v>72</v>
      </c>
      <c r="D13" s="7">
        <v>73.5</v>
      </c>
      <c r="E13" s="43">
        <v>1.9710648148148147E-2</v>
      </c>
      <c r="F13" s="43">
        <v>3.6597222222222225E-2</v>
      </c>
      <c r="G13" s="43">
        <f t="shared" si="0"/>
        <v>5.6307870370370369E-2</v>
      </c>
      <c r="H13" s="43">
        <f t="shared" si="2"/>
        <v>4.4326449304528101E-2</v>
      </c>
      <c r="K13" s="2" t="s">
        <v>67</v>
      </c>
      <c r="L13" s="2" t="s">
        <v>68</v>
      </c>
      <c r="M13" s="3">
        <v>65</v>
      </c>
      <c r="N13" s="3">
        <v>70</v>
      </c>
      <c r="R13" s="3"/>
      <c r="S13" s="4">
        <f t="shared" si="1"/>
        <v>135</v>
      </c>
    </row>
    <row r="14" spans="1:19" ht="17.25" customHeight="1">
      <c r="A14" s="2" t="s">
        <v>65</v>
      </c>
      <c r="B14" s="2" t="s">
        <v>66</v>
      </c>
      <c r="C14" s="2" t="s">
        <v>73</v>
      </c>
      <c r="D14" s="7">
        <v>61.605419438514481</v>
      </c>
      <c r="E14" s="43">
        <v>2.1111111111111108E-2</v>
      </c>
      <c r="F14" s="43">
        <v>3.9988425925925927E-2</v>
      </c>
      <c r="G14" s="43">
        <f t="shared" si="0"/>
        <v>6.1099537037037036E-2</v>
      </c>
      <c r="H14" s="43">
        <f t="shared" si="2"/>
        <v>4.031469155380589E-2</v>
      </c>
      <c r="K14" s="2" t="s">
        <v>9</v>
      </c>
      <c r="L14" s="2" t="s">
        <v>10</v>
      </c>
      <c r="M14" s="3">
        <v>100</v>
      </c>
      <c r="R14" s="3"/>
      <c r="S14" s="4">
        <f t="shared" si="1"/>
        <v>100</v>
      </c>
    </row>
    <row r="15" spans="1:19" ht="17.25" customHeight="1">
      <c r="A15" s="2" t="s">
        <v>77</v>
      </c>
      <c r="B15" s="2" t="s">
        <v>13</v>
      </c>
      <c r="C15" s="2" t="s">
        <v>70</v>
      </c>
      <c r="D15" s="7">
        <v>73.311332641323403</v>
      </c>
      <c r="E15" s="43">
        <v>2.1296296296296299E-2</v>
      </c>
      <c r="F15" s="43">
        <v>4.0856481481481487E-2</v>
      </c>
      <c r="G15" s="43">
        <f t="shared" si="0"/>
        <v>6.2152777777777786E-2</v>
      </c>
      <c r="H15" s="43">
        <f t="shared" si="2"/>
        <v>4.8802060657287184E-2</v>
      </c>
      <c r="K15" s="2" t="s">
        <v>65</v>
      </c>
      <c r="L15" s="2" t="s">
        <v>66</v>
      </c>
      <c r="N15" s="3">
        <v>100</v>
      </c>
      <c r="R15" s="3"/>
      <c r="S15" s="4">
        <f t="shared" si="1"/>
        <v>100</v>
      </c>
    </row>
    <row r="16" spans="1:19" ht="17.25" customHeight="1">
      <c r="A16" s="2" t="s">
        <v>97</v>
      </c>
      <c r="B16" s="2" t="s">
        <v>131</v>
      </c>
      <c r="C16" s="2" t="s">
        <v>73</v>
      </c>
      <c r="D16" s="7">
        <v>60</v>
      </c>
      <c r="E16" s="43">
        <v>2.6944444444444441E-2</v>
      </c>
      <c r="F16" s="43">
        <v>5.6875000000000002E-2</v>
      </c>
      <c r="G16" s="43">
        <f t="shared" si="0"/>
        <v>8.3819444444444446E-2</v>
      </c>
      <c r="H16" s="43">
        <f t="shared" si="2"/>
        <v>5.3864487423855113E-2</v>
      </c>
      <c r="K16" s="2" t="s">
        <v>82</v>
      </c>
      <c r="L16" s="2" t="s">
        <v>83</v>
      </c>
      <c r="N16" s="3">
        <v>97.5</v>
      </c>
      <c r="R16" s="3"/>
      <c r="S16" s="4">
        <f t="shared" si="1"/>
        <v>97.5</v>
      </c>
    </row>
    <row r="17" spans="1:19" ht="17.25" customHeight="1">
      <c r="A17" s="2" t="s">
        <v>45</v>
      </c>
      <c r="B17" s="2" t="s">
        <v>46</v>
      </c>
      <c r="C17" s="2" t="s">
        <v>72</v>
      </c>
      <c r="D17" s="7">
        <v>91.535587370601775</v>
      </c>
      <c r="E17" s="43">
        <v>1.6018518518518519E-2</v>
      </c>
      <c r="F17" s="43"/>
      <c r="G17" s="43">
        <f t="shared" si="0"/>
        <v>1.6018518518518519E-2</v>
      </c>
      <c r="H17" s="43">
        <f t="shared" si="2"/>
        <v>1.5704308691766582E-2</v>
      </c>
      <c r="K17" s="2" t="s">
        <v>128</v>
      </c>
      <c r="L17" s="2" t="s">
        <v>129</v>
      </c>
      <c r="N17" s="3">
        <v>87.5</v>
      </c>
      <c r="R17" s="3"/>
      <c r="S17" s="4">
        <f t="shared" si="1"/>
        <v>87.5</v>
      </c>
    </row>
    <row r="18" spans="1:19" ht="17.25" customHeight="1">
      <c r="A18" s="2" t="s">
        <v>32</v>
      </c>
      <c r="B18" s="2" t="s">
        <v>33</v>
      </c>
      <c r="C18" s="2" t="s">
        <v>71</v>
      </c>
      <c r="D18" s="7">
        <v>86.107792510189725</v>
      </c>
      <c r="E18" s="43">
        <v>2.0787037037037038E-2</v>
      </c>
      <c r="F18" s="43"/>
      <c r="G18" s="43">
        <f t="shared" si="0"/>
        <v>2.0787037037037038E-2</v>
      </c>
      <c r="H18" s="43">
        <f t="shared" si="2"/>
        <v>1.9170857920792664E-2</v>
      </c>
      <c r="K18" s="2" t="s">
        <v>57</v>
      </c>
      <c r="L18" s="2" t="s">
        <v>58</v>
      </c>
      <c r="M18" s="3">
        <v>85</v>
      </c>
      <c r="R18" s="3"/>
      <c r="S18" s="4">
        <f t="shared" si="1"/>
        <v>85</v>
      </c>
    </row>
    <row r="19" spans="1:19" ht="17.25" customHeight="1">
      <c r="A19" s="2" t="s">
        <v>7</v>
      </c>
      <c r="B19" s="2" t="s">
        <v>8</v>
      </c>
      <c r="C19" s="2" t="s">
        <v>70</v>
      </c>
      <c r="D19" s="7">
        <v>83.143465837995691</v>
      </c>
      <c r="E19" s="43">
        <v>2.1504629629629627E-2</v>
      </c>
      <c r="F19" s="43"/>
      <c r="G19" s="43">
        <f t="shared" si="0"/>
        <v>2.1504629629629627E-2</v>
      </c>
      <c r="H19" s="43">
        <f t="shared" si="2"/>
        <v>1.9149903700340549E-2</v>
      </c>
      <c r="K19" s="2" t="s">
        <v>28</v>
      </c>
      <c r="L19" s="2" t="s">
        <v>29</v>
      </c>
      <c r="N19" s="3">
        <v>85</v>
      </c>
      <c r="R19" s="3"/>
      <c r="S19" s="4">
        <f t="shared" si="1"/>
        <v>85</v>
      </c>
    </row>
    <row r="20" spans="1:19" ht="17.25" customHeight="1">
      <c r="A20" s="2" t="s">
        <v>67</v>
      </c>
      <c r="B20" s="2" t="s">
        <v>68</v>
      </c>
      <c r="C20" s="2" t="s">
        <v>73</v>
      </c>
      <c r="D20" s="7">
        <v>61</v>
      </c>
      <c r="E20" s="43">
        <v>2.372685185185185E-2</v>
      </c>
      <c r="F20" s="43"/>
      <c r="G20" s="43">
        <f t="shared" si="0"/>
        <v>2.372685185185185E-2</v>
      </c>
      <c r="H20" s="43">
        <f t="shared" si="2"/>
        <v>1.5501597515311334E-2</v>
      </c>
      <c r="K20" s="2" t="s">
        <v>37</v>
      </c>
      <c r="L20" s="2" t="s">
        <v>38</v>
      </c>
      <c r="M20" s="3">
        <v>82.5</v>
      </c>
      <c r="R20" s="3"/>
      <c r="S20" s="4">
        <f t="shared" si="1"/>
        <v>82.5</v>
      </c>
    </row>
    <row r="21" spans="1:19" ht="17.25" customHeight="1">
      <c r="A21" s="2" t="s">
        <v>49</v>
      </c>
      <c r="B21" s="2" t="s">
        <v>50</v>
      </c>
      <c r="C21" s="2" t="s">
        <v>72</v>
      </c>
      <c r="D21" s="7">
        <v>80.842424123726161</v>
      </c>
      <c r="E21" s="43">
        <v>2.5810185185185183E-2</v>
      </c>
      <c r="F21" s="43"/>
      <c r="G21" s="43">
        <f t="shared" si="0"/>
        <v>2.5810185185185183E-2</v>
      </c>
      <c r="H21" s="43">
        <f t="shared" si="2"/>
        <v>2.2347911936582646E-2</v>
      </c>
      <c r="K21" s="2" t="s">
        <v>132</v>
      </c>
      <c r="L21" s="2" t="s">
        <v>2</v>
      </c>
      <c r="N21" s="3">
        <v>82.5</v>
      </c>
      <c r="R21" s="3"/>
      <c r="S21" s="4">
        <f t="shared" si="1"/>
        <v>82.5</v>
      </c>
    </row>
    <row r="22" spans="1:19" ht="17.25" customHeight="1">
      <c r="A22" s="2" t="s">
        <v>5</v>
      </c>
      <c r="B22" s="2" t="s">
        <v>6</v>
      </c>
      <c r="C22" s="2" t="s">
        <v>70</v>
      </c>
      <c r="D22" s="7">
        <v>88.644639861075746</v>
      </c>
      <c r="E22" s="43"/>
      <c r="F22" s="43">
        <v>2.9409722222222223E-2</v>
      </c>
      <c r="G22" s="43">
        <f t="shared" si="0"/>
        <v>2.9409722222222223E-2</v>
      </c>
      <c r="H22" s="43">
        <f t="shared" si="2"/>
        <v>2.7922217490843351E-2</v>
      </c>
      <c r="K22" s="2" t="s">
        <v>47</v>
      </c>
      <c r="L22" s="2" t="s">
        <v>48</v>
      </c>
      <c r="M22" s="3">
        <v>80</v>
      </c>
      <c r="R22" s="3"/>
      <c r="S22" s="4">
        <f t="shared" si="1"/>
        <v>80</v>
      </c>
    </row>
    <row r="23" spans="1:19" ht="17.25" customHeight="1">
      <c r="A23" s="2" t="s">
        <v>80</v>
      </c>
      <c r="B23" s="2" t="s">
        <v>68</v>
      </c>
      <c r="C23" s="2" t="s">
        <v>73</v>
      </c>
      <c r="D23" s="7">
        <v>80</v>
      </c>
      <c r="E23" s="43"/>
      <c r="F23" s="43">
        <v>3.3877314814814811E-2</v>
      </c>
      <c r="G23" s="43">
        <f t="shared" si="0"/>
        <v>3.3877314814814811E-2</v>
      </c>
      <c r="H23" s="43">
        <f t="shared" si="2"/>
        <v>2.9027221704800498E-2</v>
      </c>
      <c r="K23" s="2" t="s">
        <v>74</v>
      </c>
      <c r="L23" s="2" t="s">
        <v>75</v>
      </c>
      <c r="M23" s="3">
        <v>77.5</v>
      </c>
      <c r="R23" s="3"/>
      <c r="S23" s="4">
        <f t="shared" si="1"/>
        <v>77.5</v>
      </c>
    </row>
    <row r="24" spans="1:19" ht="17.25" customHeight="1" thickBot="1">
      <c r="A24" s="13" t="s">
        <v>98</v>
      </c>
      <c r="B24" s="13" t="s">
        <v>130</v>
      </c>
      <c r="C24" s="13" t="s">
        <v>73</v>
      </c>
      <c r="D24" s="26">
        <v>82</v>
      </c>
      <c r="E24" s="44"/>
      <c r="F24" s="44">
        <v>3.5937500000000004E-2</v>
      </c>
      <c r="G24" s="44">
        <f t="shared" si="0"/>
        <v>3.5937500000000004E-2</v>
      </c>
      <c r="H24" s="44">
        <f t="shared" si="2"/>
        <v>3.1562269039371607E-2</v>
      </c>
      <c r="K24" s="2" t="s">
        <v>97</v>
      </c>
      <c r="L24" s="2" t="s">
        <v>131</v>
      </c>
      <c r="N24" s="3">
        <v>72.5</v>
      </c>
      <c r="R24" s="3"/>
      <c r="S24" s="4">
        <f t="shared" si="1"/>
        <v>72.5</v>
      </c>
    </row>
    <row r="25" spans="1:19" ht="17.25" customHeight="1">
      <c r="K25" s="2" t="s">
        <v>26</v>
      </c>
      <c r="L25" s="2" t="s">
        <v>27</v>
      </c>
      <c r="M25" s="3">
        <v>70</v>
      </c>
      <c r="R25" s="3"/>
      <c r="S25" s="4">
        <f t="shared" si="1"/>
        <v>70</v>
      </c>
    </row>
    <row r="26" spans="1:19" ht="17.25" customHeight="1">
      <c r="D26" s="3"/>
      <c r="K26" t="s">
        <v>7</v>
      </c>
      <c r="L26" s="2" t="s">
        <v>8</v>
      </c>
      <c r="N26" s="3">
        <v>65</v>
      </c>
      <c r="R26" s="3"/>
      <c r="S26" s="4">
        <f t="shared" si="1"/>
        <v>65</v>
      </c>
    </row>
    <row r="27" spans="1:19" ht="17.25" customHeight="1">
      <c r="K27" t="s">
        <v>133</v>
      </c>
      <c r="L27" s="2" t="s">
        <v>6</v>
      </c>
      <c r="N27" s="3">
        <v>57.5</v>
      </c>
      <c r="R27" s="3"/>
      <c r="S27" s="4">
        <f t="shared" si="1"/>
        <v>57.5</v>
      </c>
    </row>
    <row r="28" spans="1:19" ht="17.25" customHeight="1" thickBot="1">
      <c r="A28" s="15" t="s">
        <v>116</v>
      </c>
      <c r="B28" s="15"/>
      <c r="C28" s="15"/>
      <c r="D28" s="25" t="s">
        <v>0</v>
      </c>
      <c r="E28" s="21" t="s">
        <v>99</v>
      </c>
      <c r="F28" s="21" t="s">
        <v>102</v>
      </c>
      <c r="G28" s="21" t="s">
        <v>89</v>
      </c>
      <c r="K28" t="s">
        <v>80</v>
      </c>
      <c r="L28" s="2" t="s">
        <v>68</v>
      </c>
      <c r="N28" s="3">
        <v>55</v>
      </c>
      <c r="R28" s="3"/>
      <c r="S28" s="4">
        <f t="shared" si="1"/>
        <v>55</v>
      </c>
    </row>
    <row r="29" spans="1:19" ht="17.25" customHeight="1" thickBot="1">
      <c r="A29" s="2" t="s">
        <v>65</v>
      </c>
      <c r="B29" s="2" t="s">
        <v>66</v>
      </c>
      <c r="C29" s="2" t="s">
        <v>73</v>
      </c>
      <c r="D29" s="7">
        <v>61.605419438514481</v>
      </c>
      <c r="E29" s="43">
        <v>6.1099537037037036E-2</v>
      </c>
      <c r="F29" s="43">
        <v>4.031469155380589E-2</v>
      </c>
      <c r="G29" s="3">
        <v>100</v>
      </c>
      <c r="K29" s="40" t="s">
        <v>98</v>
      </c>
      <c r="L29" s="13" t="s">
        <v>130</v>
      </c>
      <c r="M29" s="38"/>
      <c r="N29" s="38">
        <v>52.5</v>
      </c>
      <c r="O29" s="38"/>
      <c r="P29" s="38"/>
      <c r="Q29" s="38"/>
      <c r="R29" s="38"/>
      <c r="S29" s="21">
        <f t="shared" si="1"/>
        <v>52.5</v>
      </c>
    </row>
    <row r="30" spans="1:19" s="1" customFormat="1" ht="17.25" customHeight="1">
      <c r="A30" s="2" t="s">
        <v>82</v>
      </c>
      <c r="B30" s="2" t="s">
        <v>83</v>
      </c>
      <c r="C30" s="2" t="s">
        <v>72</v>
      </c>
      <c r="D30" s="7">
        <v>73.5</v>
      </c>
      <c r="E30" s="43">
        <v>5.6307870370370369E-2</v>
      </c>
      <c r="F30" s="43">
        <v>4.4326449304528101E-2</v>
      </c>
      <c r="G30" s="3">
        <v>97.5</v>
      </c>
    </row>
    <row r="31" spans="1:19" ht="17.25" customHeight="1">
      <c r="A31" s="2" t="s">
        <v>1</v>
      </c>
      <c r="B31" s="2" t="s">
        <v>64</v>
      </c>
      <c r="C31" s="2" t="s">
        <v>73</v>
      </c>
      <c r="D31" s="7">
        <v>75.308085852749869</v>
      </c>
      <c r="E31" s="43">
        <v>5.5891203703703707E-2</v>
      </c>
      <c r="F31" s="43">
        <v>4.5080795912364899E-2</v>
      </c>
      <c r="G31" s="3">
        <v>95</v>
      </c>
    </row>
    <row r="32" spans="1:19" ht="17.25" customHeight="1">
      <c r="A32" s="2" t="s">
        <v>34</v>
      </c>
      <c r="B32" s="2" t="s">
        <v>27</v>
      </c>
      <c r="C32" s="2" t="s">
        <v>71</v>
      </c>
      <c r="D32" s="7">
        <v>85</v>
      </c>
      <c r="E32" s="43">
        <v>5.0393518518518518E-2</v>
      </c>
      <c r="F32" s="43">
        <v>4.5877538780020571E-2</v>
      </c>
      <c r="G32" s="3">
        <v>92.5</v>
      </c>
    </row>
    <row r="33" spans="1:17" ht="17.25" customHeight="1">
      <c r="A33" s="2" t="s">
        <v>35</v>
      </c>
      <c r="B33" s="2" t="s">
        <v>36</v>
      </c>
      <c r="C33" s="2" t="s">
        <v>71</v>
      </c>
      <c r="D33" s="7">
        <v>84.089647923643895</v>
      </c>
      <c r="E33" s="43">
        <v>5.0960648148148151E-2</v>
      </c>
      <c r="F33" s="43">
        <v>4.5896966268091387E-2</v>
      </c>
      <c r="G33" s="3">
        <v>90</v>
      </c>
    </row>
    <row r="34" spans="1:17" ht="17.25" customHeight="1" thickBot="1">
      <c r="A34" t="s">
        <v>128</v>
      </c>
      <c r="B34" s="2" t="s">
        <v>129</v>
      </c>
      <c r="C34" s="2" t="s">
        <v>72</v>
      </c>
      <c r="D34" s="7">
        <v>85</v>
      </c>
      <c r="E34" s="43">
        <v>5.0497685185185187E-2</v>
      </c>
      <c r="F34" s="43">
        <v>4.597237062407665E-2</v>
      </c>
      <c r="G34" s="3">
        <v>87.5</v>
      </c>
      <c r="K34" s="36" t="s">
        <v>117</v>
      </c>
      <c r="L34" s="21"/>
      <c r="M34" s="21" t="s">
        <v>70</v>
      </c>
      <c r="N34" s="25" t="s">
        <v>71</v>
      </c>
      <c r="O34" s="21" t="s">
        <v>73</v>
      </c>
      <c r="P34" s="21" t="s">
        <v>72</v>
      </c>
      <c r="Q34" s="21" t="s">
        <v>104</v>
      </c>
    </row>
    <row r="35" spans="1:17" ht="17.25" customHeight="1">
      <c r="A35" s="2" t="s">
        <v>28</v>
      </c>
      <c r="B35" s="2" t="s">
        <v>29</v>
      </c>
      <c r="C35" s="2" t="s">
        <v>71</v>
      </c>
      <c r="D35" s="7">
        <v>93.36701985284995</v>
      </c>
      <c r="E35" s="43">
        <v>4.6712962962962963E-2</v>
      </c>
      <c r="F35" s="43">
        <v>4.6712962962962963E-2</v>
      </c>
      <c r="G35" s="3">
        <v>85</v>
      </c>
      <c r="K35" s="2" t="s">
        <v>103</v>
      </c>
      <c r="L35" s="2" t="s">
        <v>105</v>
      </c>
      <c r="M35" s="8">
        <v>285</v>
      </c>
      <c r="N35" s="8">
        <v>330</v>
      </c>
      <c r="O35" s="8">
        <v>150</v>
      </c>
      <c r="P35" s="8">
        <v>330</v>
      </c>
      <c r="Q35" s="8">
        <v>70</v>
      </c>
    </row>
    <row r="36" spans="1:17" ht="17.25" customHeight="1">
      <c r="A36" s="2" t="s">
        <v>76</v>
      </c>
      <c r="B36" s="2" t="s">
        <v>2</v>
      </c>
      <c r="C36" s="2" t="s">
        <v>70</v>
      </c>
      <c r="D36" s="7">
        <v>89.607882819657434</v>
      </c>
      <c r="E36" s="43">
        <v>4.8981481481481487E-2</v>
      </c>
      <c r="F36" s="43">
        <v>4.7009392179843033E-2</v>
      </c>
      <c r="G36" s="3">
        <v>82.5</v>
      </c>
      <c r="K36" s="2" t="s">
        <v>109</v>
      </c>
      <c r="L36" s="2" t="s">
        <v>106</v>
      </c>
      <c r="M36" s="8">
        <f>G36+G37+G43+G46</f>
        <v>285</v>
      </c>
      <c r="N36" s="8">
        <f>G32+G33+G35+G44</f>
        <v>330</v>
      </c>
      <c r="O36" s="8">
        <f>G29+G31+G40+G41</f>
        <v>337.5</v>
      </c>
      <c r="P36" s="8">
        <f>G30+G34+G38+G42</f>
        <v>330</v>
      </c>
      <c r="Q36" s="8">
        <v>0</v>
      </c>
    </row>
    <row r="37" spans="1:17" ht="17.25" customHeight="1">
      <c r="A37" s="2" t="s">
        <v>77</v>
      </c>
      <c r="B37" s="2" t="s">
        <v>13</v>
      </c>
      <c r="C37" s="2" t="s">
        <v>70</v>
      </c>
      <c r="D37" s="7">
        <v>73.311332641323403</v>
      </c>
      <c r="E37" s="43">
        <v>6.2152777777777786E-2</v>
      </c>
      <c r="F37" s="43">
        <v>4.8802060657287184E-2</v>
      </c>
      <c r="G37" s="3">
        <v>80</v>
      </c>
      <c r="K37" s="2" t="s">
        <v>110</v>
      </c>
      <c r="L37" s="2" t="s">
        <v>107</v>
      </c>
      <c r="M37" s="8"/>
      <c r="N37" s="8"/>
      <c r="O37" s="8"/>
      <c r="P37" s="8"/>
      <c r="Q37" s="8"/>
    </row>
    <row r="38" spans="1:17" ht="17.25" customHeight="1">
      <c r="A38" s="2" t="s">
        <v>43</v>
      </c>
      <c r="B38" s="2" t="s">
        <v>44</v>
      </c>
      <c r="C38" s="2" t="s">
        <v>72</v>
      </c>
      <c r="D38" s="7">
        <v>92.937712580870482</v>
      </c>
      <c r="E38" s="43">
        <v>4.9317129629629627E-2</v>
      </c>
      <c r="F38" s="43">
        <v>4.9090366449049135E-2</v>
      </c>
      <c r="G38" s="3">
        <v>77.5</v>
      </c>
      <c r="K38" s="2" t="s">
        <v>111</v>
      </c>
      <c r="L38" s="2" t="s">
        <v>114</v>
      </c>
      <c r="M38" s="8"/>
      <c r="N38" s="8"/>
      <c r="O38" s="8"/>
      <c r="P38" s="8"/>
      <c r="Q38" s="8"/>
    </row>
    <row r="39" spans="1:17" ht="17.25" customHeight="1">
      <c r="A39" s="2" t="s">
        <v>1</v>
      </c>
      <c r="B39" s="2" t="s">
        <v>2</v>
      </c>
      <c r="C39" s="2" t="s">
        <v>70</v>
      </c>
      <c r="D39" s="7">
        <v>93.256472359862556</v>
      </c>
      <c r="E39" s="43">
        <v>4.9490740740740745E-2</v>
      </c>
      <c r="F39" s="43">
        <v>4.9432143204655728E-2</v>
      </c>
      <c r="G39" s="3">
        <v>75</v>
      </c>
      <c r="K39" s="2" t="s">
        <v>112</v>
      </c>
      <c r="L39" s="2" t="s">
        <v>108</v>
      </c>
      <c r="M39" s="8"/>
      <c r="N39" s="8"/>
      <c r="O39" s="8"/>
      <c r="P39" s="8"/>
      <c r="Q39" s="8"/>
    </row>
    <row r="40" spans="1:17" ht="17.25" customHeight="1" thickBot="1">
      <c r="A40" s="2" t="s">
        <v>97</v>
      </c>
      <c r="B40" s="2" t="s">
        <v>131</v>
      </c>
      <c r="C40" s="2" t="s">
        <v>73</v>
      </c>
      <c r="D40" s="7">
        <v>60</v>
      </c>
      <c r="E40" s="43">
        <v>8.3819444444444446E-2</v>
      </c>
      <c r="F40" s="43">
        <v>5.3864487423855113E-2</v>
      </c>
      <c r="G40" s="3">
        <v>72.5</v>
      </c>
      <c r="K40" s="13" t="s">
        <v>113</v>
      </c>
      <c r="L40" s="13" t="s">
        <v>105</v>
      </c>
      <c r="M40" s="32"/>
      <c r="N40" s="32"/>
      <c r="O40" s="32"/>
      <c r="P40" s="32"/>
      <c r="Q40" s="32"/>
    </row>
    <row r="41" spans="1:17" ht="17.25" customHeight="1">
      <c r="A41" s="2" t="s">
        <v>67</v>
      </c>
      <c r="B41" s="2" t="s">
        <v>68</v>
      </c>
      <c r="C41" s="2" t="s">
        <v>73</v>
      </c>
      <c r="D41" s="7">
        <v>61</v>
      </c>
      <c r="E41" s="43">
        <v>2.372685185185185E-2</v>
      </c>
      <c r="F41" s="43">
        <v>1.5501597515311334E-2</v>
      </c>
      <c r="G41" s="3">
        <v>70</v>
      </c>
      <c r="K41" s="2"/>
      <c r="L41" s="2"/>
      <c r="M41" s="9">
        <f>SUM(M35:M40)</f>
        <v>570</v>
      </c>
      <c r="N41" s="9">
        <f>SUM(N35:N40)</f>
        <v>660</v>
      </c>
      <c r="O41" s="9">
        <f>SUM(O35:O40)</f>
        <v>487.5</v>
      </c>
      <c r="P41" s="9">
        <f>SUM(P35:P40)</f>
        <v>660</v>
      </c>
      <c r="Q41" s="9">
        <f>SUM(Q35:Q40)</f>
        <v>70</v>
      </c>
    </row>
    <row r="42" spans="1:17" ht="17.25" customHeight="1">
      <c r="A42" s="2" t="s">
        <v>45</v>
      </c>
      <c r="B42" s="2" t="s">
        <v>46</v>
      </c>
      <c r="C42" s="2" t="s">
        <v>72</v>
      </c>
      <c r="D42" s="7">
        <v>91.535587370601775</v>
      </c>
      <c r="E42" s="43">
        <v>1.6018518518518519E-2</v>
      </c>
      <c r="F42" s="43">
        <v>1.5704308691766582E-2</v>
      </c>
      <c r="G42" s="3">
        <v>67.5</v>
      </c>
    </row>
    <row r="43" spans="1:17" ht="17.25" customHeight="1">
      <c r="A43" s="2" t="s">
        <v>7</v>
      </c>
      <c r="B43" s="2" t="s">
        <v>8</v>
      </c>
      <c r="C43" s="2" t="s">
        <v>70</v>
      </c>
      <c r="D43" s="7">
        <v>83.143465837995691</v>
      </c>
      <c r="E43" s="43">
        <v>2.1504629629629627E-2</v>
      </c>
      <c r="F43" s="43">
        <v>1.9149903700340549E-2</v>
      </c>
      <c r="G43" s="3">
        <v>65</v>
      </c>
    </row>
    <row r="44" spans="1:17" ht="17.25" customHeight="1">
      <c r="A44" s="2" t="s">
        <v>32</v>
      </c>
      <c r="B44" s="2" t="s">
        <v>33</v>
      </c>
      <c r="C44" s="2" t="s">
        <v>71</v>
      </c>
      <c r="D44" s="7">
        <v>86.107792510189725</v>
      </c>
      <c r="E44" s="43">
        <v>2.0787037037037038E-2</v>
      </c>
      <c r="F44" s="43">
        <v>1.9170857920792664E-2</v>
      </c>
      <c r="G44" s="3">
        <f>G43-2.5</f>
        <v>62.5</v>
      </c>
    </row>
    <row r="45" spans="1:17" ht="17.25" customHeight="1">
      <c r="A45" s="2" t="s">
        <v>49</v>
      </c>
      <c r="B45" s="2" t="s">
        <v>50</v>
      </c>
      <c r="C45" s="2" t="s">
        <v>72</v>
      </c>
      <c r="D45" s="7">
        <v>80.842424123726161</v>
      </c>
      <c r="E45" s="43">
        <v>2.5810185185185183E-2</v>
      </c>
      <c r="F45" s="43">
        <v>2.2347911936582646E-2</v>
      </c>
      <c r="G45" s="3">
        <f t="shared" ref="G45:G48" si="3">G44-2.5</f>
        <v>60</v>
      </c>
    </row>
    <row r="46" spans="1:17" ht="17.25" customHeight="1">
      <c r="A46" s="2" t="s">
        <v>5</v>
      </c>
      <c r="B46" s="2" t="s">
        <v>6</v>
      </c>
      <c r="C46" s="2" t="s">
        <v>70</v>
      </c>
      <c r="D46" s="7">
        <v>88.644639861075746</v>
      </c>
      <c r="E46" s="43">
        <v>2.9409722222222223E-2</v>
      </c>
      <c r="F46" s="43">
        <v>2.7922217490843351E-2</v>
      </c>
      <c r="G46" s="3">
        <f t="shared" si="3"/>
        <v>57.5</v>
      </c>
    </row>
    <row r="47" spans="1:17" ht="17.25" customHeight="1">
      <c r="A47" s="2" t="s">
        <v>80</v>
      </c>
      <c r="B47" s="2" t="s">
        <v>68</v>
      </c>
      <c r="C47" s="2" t="s">
        <v>73</v>
      </c>
      <c r="D47" s="7">
        <v>80</v>
      </c>
      <c r="E47" s="43">
        <v>3.3877314814814811E-2</v>
      </c>
      <c r="F47" s="43">
        <v>2.9027221704800498E-2</v>
      </c>
      <c r="G47" s="3">
        <f t="shared" si="3"/>
        <v>55</v>
      </c>
    </row>
    <row r="48" spans="1:17" ht="17.25" customHeight="1" thickBot="1">
      <c r="A48" s="13" t="s">
        <v>98</v>
      </c>
      <c r="B48" s="13" t="s">
        <v>130</v>
      </c>
      <c r="C48" s="13" t="s">
        <v>73</v>
      </c>
      <c r="D48" s="26">
        <v>82</v>
      </c>
      <c r="E48" s="44">
        <v>3.5937500000000004E-2</v>
      </c>
      <c r="F48" s="44">
        <v>3.1562269039371607E-2</v>
      </c>
      <c r="G48" s="38">
        <f t="shared" si="3"/>
        <v>52.5</v>
      </c>
    </row>
    <row r="56" spans="8:8" s="1" customFormat="1" ht="17.25" customHeight="1">
      <c r="H56" s="4"/>
    </row>
  </sheetData>
  <sortState ref="K5:S29">
    <sortCondition descending="1" ref="S31:S55"/>
  </sortState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9"/>
  <sheetViews>
    <sheetView workbookViewId="0">
      <selection activeCell="C20" sqref="C20"/>
    </sheetView>
  </sheetViews>
  <sheetFormatPr defaultColWidth="11.42578125" defaultRowHeight="17.25" customHeight="1"/>
  <cols>
    <col min="1" max="1" width="8.7109375" style="2" bestFit="1" customWidth="1"/>
    <col min="2" max="2" width="11.28515625" style="2" bestFit="1" customWidth="1"/>
    <col min="3" max="3" width="17" style="2" customWidth="1"/>
    <col min="4" max="4" width="12.28515625" style="7" customWidth="1"/>
    <col min="5" max="5" width="12.28515625" style="14" customWidth="1"/>
    <col min="6" max="6" width="12.28515625" style="6" customWidth="1"/>
    <col min="7" max="7" width="12.28515625" style="1" customWidth="1"/>
    <col min="8" max="9" width="12.28515625" style="2" customWidth="1"/>
    <col min="10" max="10" width="12.28515625" style="1" customWidth="1"/>
    <col min="11" max="11" width="12.28515625" style="3" customWidth="1"/>
    <col min="12" max="12" width="11.42578125" style="1"/>
    <col min="13" max="16384" width="11.42578125" style="2"/>
  </cols>
  <sheetData>
    <row r="1" spans="1:13" s="1" customFormat="1" ht="17.25" customHeight="1">
      <c r="A1" s="1" t="s">
        <v>115</v>
      </c>
      <c r="D1" s="28"/>
      <c r="E1" s="34"/>
      <c r="F1" s="35"/>
      <c r="K1" s="4"/>
    </row>
    <row r="3" spans="1:13" s="10" customFormat="1" ht="17.25" customHeight="1" thickBot="1">
      <c r="A3" s="37" t="s">
        <v>118</v>
      </c>
      <c r="B3" s="17"/>
      <c r="C3" s="17"/>
      <c r="D3" s="22" t="s">
        <v>0</v>
      </c>
      <c r="E3" s="18" t="s">
        <v>100</v>
      </c>
      <c r="F3" s="19" t="s">
        <v>101</v>
      </c>
      <c r="G3" s="18" t="s">
        <v>94</v>
      </c>
      <c r="H3" s="18" t="s">
        <v>90</v>
      </c>
      <c r="I3" s="18" t="s">
        <v>91</v>
      </c>
      <c r="J3" s="18" t="s">
        <v>92</v>
      </c>
      <c r="K3" s="21" t="s">
        <v>102</v>
      </c>
    </row>
    <row r="4" spans="1:13" s="1" customFormat="1" ht="17.25" customHeight="1">
      <c r="A4" s="16" t="s">
        <v>1</v>
      </c>
      <c r="B4" s="16" t="s">
        <v>2</v>
      </c>
      <c r="C4" s="16" t="s">
        <v>70</v>
      </c>
      <c r="D4" s="23">
        <v>93.256472359862556</v>
      </c>
      <c r="E4" s="43">
        <v>2.2670138888888889E-2</v>
      </c>
      <c r="F4" s="43">
        <v>2.3229166666666665E-2</v>
      </c>
      <c r="G4" s="43">
        <f>E4+F4</f>
        <v>4.5899305555555554E-2</v>
      </c>
      <c r="H4" s="43">
        <v>1.2222222222222222E-3</v>
      </c>
      <c r="I4" s="43">
        <v>1.6255787037037037E-2</v>
      </c>
      <c r="J4" s="43">
        <f t="shared" ref="J4:J15" si="0">G4+H4+I4</f>
        <v>6.3377314814814817E-2</v>
      </c>
      <c r="K4" s="43">
        <f>J4*D4/$D$4</f>
        <v>6.3377314814814817E-2</v>
      </c>
      <c r="M4" s="10"/>
    </row>
    <row r="5" spans="1:13" ht="17.25" customHeight="1">
      <c r="A5" s="16" t="s">
        <v>43</v>
      </c>
      <c r="B5" s="16" t="s">
        <v>44</v>
      </c>
      <c r="C5" s="16" t="s">
        <v>72</v>
      </c>
      <c r="D5" s="23">
        <v>92.937712580870482</v>
      </c>
      <c r="E5" s="43">
        <v>2.5579861111111112E-2</v>
      </c>
      <c r="F5" s="43">
        <v>2.6211805555555554E-2</v>
      </c>
      <c r="G5" s="43">
        <f t="shared" ref="G5:G17" si="1">E5+F5</f>
        <v>5.1791666666666666E-2</v>
      </c>
      <c r="H5" s="43">
        <v>7.245370370370371E-4</v>
      </c>
      <c r="I5" s="43">
        <v>1.480324074074074E-2</v>
      </c>
      <c r="J5" s="43">
        <f t="shared" si="0"/>
        <v>6.7319444444444446E-2</v>
      </c>
      <c r="K5" s="43">
        <f>J5*D5/$D$4</f>
        <v>6.7089339973516418E-2</v>
      </c>
      <c r="M5" s="1"/>
    </row>
    <row r="6" spans="1:13" ht="17.25" customHeight="1">
      <c r="A6" s="16" t="s">
        <v>57</v>
      </c>
      <c r="B6" s="16" t="s">
        <v>58</v>
      </c>
      <c r="C6" s="16" t="s">
        <v>73</v>
      </c>
      <c r="D6" s="23">
        <v>89.543759470706718</v>
      </c>
      <c r="E6" s="43">
        <v>2.5175925925925925E-2</v>
      </c>
      <c r="F6" s="43">
        <v>2.5730324074074076E-2</v>
      </c>
      <c r="G6" s="43">
        <f t="shared" si="1"/>
        <v>5.090625E-2</v>
      </c>
      <c r="H6" s="43">
        <v>3.9930555555555552E-4</v>
      </c>
      <c r="I6" s="43">
        <v>1.6273148148148148E-2</v>
      </c>
      <c r="J6" s="43">
        <f t="shared" si="0"/>
        <v>6.7578703703703696E-2</v>
      </c>
      <c r="K6" s="43">
        <f t="shared" ref="K6:K15" si="2">J6*D6/$D$4</f>
        <v>6.4888270343700566E-2</v>
      </c>
    </row>
    <row r="7" spans="1:13" ht="17.25" customHeight="1">
      <c r="A7" s="16" t="s">
        <v>45</v>
      </c>
      <c r="B7" s="16" t="s">
        <v>46</v>
      </c>
      <c r="C7" s="16" t="s">
        <v>72</v>
      </c>
      <c r="D7" s="23">
        <v>91.535587370601775</v>
      </c>
      <c r="E7" s="43">
        <v>2.5892361111111109E-2</v>
      </c>
      <c r="F7" s="43">
        <v>2.6668981481481484E-2</v>
      </c>
      <c r="G7" s="43">
        <f t="shared" si="1"/>
        <v>5.2561342592592597E-2</v>
      </c>
      <c r="H7" s="43">
        <v>5.2546296296296293E-4</v>
      </c>
      <c r="I7" s="43">
        <v>1.5958333333333335E-2</v>
      </c>
      <c r="J7" s="43">
        <f t="shared" si="0"/>
        <v>6.9045138888888899E-2</v>
      </c>
      <c r="K7" s="43">
        <f t="shared" si="2"/>
        <v>6.7771031686583286E-2</v>
      </c>
    </row>
    <row r="8" spans="1:13" ht="17.25" customHeight="1">
      <c r="A8" s="16" t="s">
        <v>32</v>
      </c>
      <c r="B8" s="16" t="s">
        <v>33</v>
      </c>
      <c r="C8" s="16" t="s">
        <v>71</v>
      </c>
      <c r="D8" s="23">
        <v>86.107792510189725</v>
      </c>
      <c r="E8" s="43">
        <v>2.5665509259259259E-2</v>
      </c>
      <c r="F8" s="43">
        <v>2.7158564814814812E-2</v>
      </c>
      <c r="G8" s="43">
        <f t="shared" si="1"/>
        <v>5.2824074074074072E-2</v>
      </c>
      <c r="H8" s="43">
        <v>5.8101851851851858E-4</v>
      </c>
      <c r="I8" s="43">
        <v>1.5694444444444445E-2</v>
      </c>
      <c r="J8" s="43">
        <f t="shared" si="0"/>
        <v>6.9099537037037029E-2</v>
      </c>
      <c r="K8" s="43">
        <f t="shared" si="2"/>
        <v>6.380263425336502E-2</v>
      </c>
    </row>
    <row r="9" spans="1:13" ht="17.25" customHeight="1">
      <c r="A9" s="16" t="s">
        <v>9</v>
      </c>
      <c r="B9" s="16" t="s">
        <v>10</v>
      </c>
      <c r="C9" s="16" t="s">
        <v>70</v>
      </c>
      <c r="D9" s="23">
        <v>80.658758603880912</v>
      </c>
      <c r="E9" s="43">
        <v>2.5873842592592594E-2</v>
      </c>
      <c r="F9" s="43">
        <v>2.6537037037037036E-2</v>
      </c>
      <c r="G9" s="43">
        <f t="shared" si="1"/>
        <v>5.2410879629629634E-2</v>
      </c>
      <c r="H9" s="43">
        <v>5.8564814814814818E-4</v>
      </c>
      <c r="I9" s="43">
        <v>1.7103009259259259E-2</v>
      </c>
      <c r="J9" s="43">
        <f t="shared" si="0"/>
        <v>7.0099537037037044E-2</v>
      </c>
      <c r="K9" s="43">
        <f t="shared" si="2"/>
        <v>6.0630018410901355E-2</v>
      </c>
    </row>
    <row r="10" spans="1:13" ht="17.25" customHeight="1">
      <c r="A10" s="16" t="s">
        <v>49</v>
      </c>
      <c r="B10" s="16" t="s">
        <v>50</v>
      </c>
      <c r="C10" s="16" t="s">
        <v>72</v>
      </c>
      <c r="D10" s="23">
        <v>80.842424123726161</v>
      </c>
      <c r="E10" s="43">
        <v>2.6361111111111113E-2</v>
      </c>
      <c r="F10" s="43">
        <v>2.7101851851851849E-2</v>
      </c>
      <c r="G10" s="43">
        <f>E10+F10</f>
        <v>5.3462962962962962E-2</v>
      </c>
      <c r="H10" s="43">
        <v>6.122685185185185E-4</v>
      </c>
      <c r="I10" s="43">
        <v>1.7045138888888891E-2</v>
      </c>
      <c r="J10" s="43">
        <f t="shared" si="0"/>
        <v>7.1120370370370375E-2</v>
      </c>
      <c r="K10" s="43">
        <f t="shared" si="2"/>
        <v>6.1653019890473192E-2</v>
      </c>
    </row>
    <row r="11" spans="1:13" ht="17.25" customHeight="1">
      <c r="A11" s="16" t="s">
        <v>35</v>
      </c>
      <c r="B11" s="16" t="s">
        <v>36</v>
      </c>
      <c r="C11" s="16" t="s">
        <v>71</v>
      </c>
      <c r="D11" s="23">
        <v>84.089647923643895</v>
      </c>
      <c r="E11" s="43">
        <v>2.631944444444444E-2</v>
      </c>
      <c r="F11" s="43">
        <v>2.6924768518518521E-2</v>
      </c>
      <c r="G11" s="43">
        <f t="shared" si="1"/>
        <v>5.3244212962962958E-2</v>
      </c>
      <c r="H11" s="43">
        <v>8.0324074074074076E-4</v>
      </c>
      <c r="I11" s="43">
        <v>1.7127314814814814E-2</v>
      </c>
      <c r="J11" s="43">
        <f t="shared" si="0"/>
        <v>7.1174768518518519E-2</v>
      </c>
      <c r="K11" s="43">
        <f t="shared" si="2"/>
        <v>6.4178507660826306E-2</v>
      </c>
    </row>
    <row r="12" spans="1:13" ht="17.25" customHeight="1">
      <c r="A12" s="16" t="s">
        <v>47</v>
      </c>
      <c r="B12" s="16" t="s">
        <v>48</v>
      </c>
      <c r="C12" s="16" t="s">
        <v>72</v>
      </c>
      <c r="D12" s="23">
        <v>81.438248997347301</v>
      </c>
      <c r="E12" s="43">
        <v>3.107638888888889E-2</v>
      </c>
      <c r="F12" s="43">
        <v>2.7303240740740743E-2</v>
      </c>
      <c r="G12" s="43">
        <f t="shared" si="1"/>
        <v>5.8379629629629629E-2</v>
      </c>
      <c r="H12" s="43">
        <v>4.8726851851851855E-4</v>
      </c>
      <c r="I12" s="43">
        <v>1.7210648148148149E-2</v>
      </c>
      <c r="J12" s="43">
        <f t="shared" si="0"/>
        <v>7.6077546296296289E-2</v>
      </c>
      <c r="K12" s="43">
        <f t="shared" si="2"/>
        <v>6.6436377032116647E-2</v>
      </c>
    </row>
    <row r="13" spans="1:13" ht="17.25" customHeight="1">
      <c r="A13" s="16" t="s">
        <v>37</v>
      </c>
      <c r="B13" s="16" t="s">
        <v>38</v>
      </c>
      <c r="C13" s="16" t="s">
        <v>71</v>
      </c>
      <c r="D13" s="23">
        <v>78.203733806859603</v>
      </c>
      <c r="E13" s="43">
        <v>2.8565972222222222E-2</v>
      </c>
      <c r="F13" s="43">
        <v>3.0493055555555551E-2</v>
      </c>
      <c r="G13" s="43">
        <f t="shared" si="1"/>
        <v>5.9059027777777773E-2</v>
      </c>
      <c r="H13" s="43">
        <v>5.8680555555555558E-4</v>
      </c>
      <c r="I13" s="43">
        <v>1.8180555555555557E-2</v>
      </c>
      <c r="J13" s="43">
        <f t="shared" si="0"/>
        <v>7.7826388888888889E-2</v>
      </c>
      <c r="K13" s="43">
        <f t="shared" si="2"/>
        <v>6.5264255078506944E-2</v>
      </c>
    </row>
    <row r="14" spans="1:13" ht="17.25" customHeight="1">
      <c r="A14" s="16" t="s">
        <v>77</v>
      </c>
      <c r="B14" s="16" t="s">
        <v>13</v>
      </c>
      <c r="C14" s="16" t="s">
        <v>70</v>
      </c>
      <c r="D14" s="23">
        <v>73.31</v>
      </c>
      <c r="E14" s="43">
        <v>2.8866898148148148E-2</v>
      </c>
      <c r="F14" s="43">
        <v>3.0765046296296297E-2</v>
      </c>
      <c r="G14" s="43">
        <f t="shared" si="1"/>
        <v>5.9631944444444446E-2</v>
      </c>
      <c r="H14" s="43">
        <v>7.9050925925925936E-4</v>
      </c>
      <c r="I14" s="43">
        <v>2.1142361111111108E-2</v>
      </c>
      <c r="J14" s="43">
        <f t="shared" si="0"/>
        <v>8.1564814814814812E-2</v>
      </c>
      <c r="K14" s="43">
        <f t="shared" si="2"/>
        <v>6.4119051715788994E-2</v>
      </c>
    </row>
    <row r="15" spans="1:13" ht="17.25" customHeight="1">
      <c r="A15" s="16" t="s">
        <v>74</v>
      </c>
      <c r="B15" s="16" t="s">
        <v>75</v>
      </c>
      <c r="C15" s="16" t="s">
        <v>72</v>
      </c>
      <c r="D15" s="23">
        <v>73</v>
      </c>
      <c r="E15" s="43">
        <v>3.0456018518518521E-2</v>
      </c>
      <c r="F15" s="43">
        <v>3.2611111111111112E-2</v>
      </c>
      <c r="G15" s="43">
        <f t="shared" si="1"/>
        <v>6.3067129629629626E-2</v>
      </c>
      <c r="H15" s="43">
        <v>1.3692129629629629E-3</v>
      </c>
      <c r="I15" s="43">
        <v>2.0950231481481479E-2</v>
      </c>
      <c r="J15" s="43">
        <f t="shared" si="0"/>
        <v>8.5386574074074073E-2</v>
      </c>
      <c r="K15" s="43">
        <f t="shared" si="2"/>
        <v>6.6839542067968841E-2</v>
      </c>
    </row>
    <row r="16" spans="1:13" ht="17.25" customHeight="1">
      <c r="A16" s="16" t="s">
        <v>26</v>
      </c>
      <c r="B16" s="16" t="s">
        <v>27</v>
      </c>
      <c r="C16" s="16" t="s">
        <v>69</v>
      </c>
      <c r="D16" s="23">
        <v>72.281173631376348</v>
      </c>
      <c r="E16" s="43">
        <v>3.4368055555555561E-2</v>
      </c>
      <c r="F16" s="43">
        <v>3.876157407407408E-2</v>
      </c>
      <c r="G16" s="43">
        <f t="shared" si="1"/>
        <v>7.3129629629629642E-2</v>
      </c>
      <c r="H16" s="43">
        <v>1.3287037037037037E-3</v>
      </c>
      <c r="I16" s="43">
        <v>9.7233796296296287E-3</v>
      </c>
      <c r="J16" s="43" t="s">
        <v>93</v>
      </c>
      <c r="K16" s="43" t="s">
        <v>93</v>
      </c>
    </row>
    <row r="17" spans="1:11" ht="17.25" customHeight="1">
      <c r="A17" s="16" t="s">
        <v>34</v>
      </c>
      <c r="B17" s="16" t="s">
        <v>27</v>
      </c>
      <c r="C17" s="16" t="s">
        <v>71</v>
      </c>
      <c r="D17" s="23">
        <v>85</v>
      </c>
      <c r="E17" s="43">
        <v>2.6833333333333334E-2</v>
      </c>
      <c r="F17" s="43">
        <v>2.882291666666667E-2</v>
      </c>
      <c r="G17" s="43">
        <f t="shared" si="1"/>
        <v>5.5656250000000004E-2</v>
      </c>
      <c r="H17" s="43">
        <v>8.6805555555555551E-4</v>
      </c>
      <c r="I17" s="43" t="s">
        <v>93</v>
      </c>
      <c r="J17" s="43" t="s">
        <v>93</v>
      </c>
      <c r="K17" s="43" t="s">
        <v>93</v>
      </c>
    </row>
    <row r="18" spans="1:11" ht="17.25" customHeight="1" thickBot="1">
      <c r="A18" s="20" t="s">
        <v>67</v>
      </c>
      <c r="B18" s="20" t="s">
        <v>68</v>
      </c>
      <c r="C18" s="20" t="s">
        <v>73</v>
      </c>
      <c r="D18" s="24">
        <v>61</v>
      </c>
      <c r="E18" s="44">
        <v>3.1105324074074073E-2</v>
      </c>
      <c r="F18" s="44" t="s">
        <v>93</v>
      </c>
      <c r="G18" s="44" t="s">
        <v>93</v>
      </c>
      <c r="H18" s="44" t="s">
        <v>93</v>
      </c>
      <c r="I18" s="44" t="s">
        <v>93</v>
      </c>
      <c r="J18" s="44" t="s">
        <v>93</v>
      </c>
      <c r="K18" s="44" t="s">
        <v>93</v>
      </c>
    </row>
    <row r="22" spans="1:11" ht="17.25" customHeight="1" thickBot="1">
      <c r="A22" s="36" t="s">
        <v>116</v>
      </c>
      <c r="B22" s="11"/>
      <c r="C22" s="11"/>
      <c r="D22" s="25" t="s">
        <v>0</v>
      </c>
      <c r="E22" s="29" t="s">
        <v>99</v>
      </c>
      <c r="F22" s="29" t="s">
        <v>102</v>
      </c>
      <c r="G22" s="21" t="s">
        <v>89</v>
      </c>
    </row>
    <row r="23" spans="1:11" ht="17.25" customHeight="1">
      <c r="A23" s="2" t="s">
        <v>9</v>
      </c>
      <c r="B23" s="2" t="s">
        <v>10</v>
      </c>
      <c r="C23" s="2" t="s">
        <v>70</v>
      </c>
      <c r="D23" s="7">
        <v>80.658758603880912</v>
      </c>
      <c r="E23" s="43">
        <v>7.0099537037037044E-2</v>
      </c>
      <c r="F23" s="43">
        <v>6.0630018410901355E-2</v>
      </c>
      <c r="G23" s="4">
        <v>100</v>
      </c>
    </row>
    <row r="24" spans="1:11" ht="17.25" customHeight="1">
      <c r="A24" s="2" t="s">
        <v>49</v>
      </c>
      <c r="B24" s="2" t="s">
        <v>50</v>
      </c>
      <c r="C24" s="2" t="s">
        <v>72</v>
      </c>
      <c r="D24" s="7">
        <v>80.842424123726161</v>
      </c>
      <c r="E24" s="43">
        <v>7.1120370370370375E-2</v>
      </c>
      <c r="F24" s="43">
        <v>6.1653019890473192E-2</v>
      </c>
      <c r="G24" s="4">
        <v>97.5</v>
      </c>
    </row>
    <row r="25" spans="1:11" ht="17.25" customHeight="1">
      <c r="A25" s="2" t="s">
        <v>1</v>
      </c>
      <c r="B25" s="2" t="s">
        <v>2</v>
      </c>
      <c r="C25" s="2" t="s">
        <v>70</v>
      </c>
      <c r="D25" s="7">
        <v>93.256472359862556</v>
      </c>
      <c r="E25" s="43">
        <v>6.3370370370370369E-2</v>
      </c>
      <c r="F25" s="43">
        <v>6.3370370370370369E-2</v>
      </c>
      <c r="G25" s="4">
        <v>95</v>
      </c>
    </row>
    <row r="26" spans="1:11" ht="17.25" customHeight="1">
      <c r="A26" s="2" t="s">
        <v>32</v>
      </c>
      <c r="B26" s="2" t="s">
        <v>33</v>
      </c>
      <c r="C26" s="2" t="s">
        <v>71</v>
      </c>
      <c r="D26" s="7">
        <v>86.107792510189725</v>
      </c>
      <c r="E26" s="43">
        <v>6.9099537037037029E-2</v>
      </c>
      <c r="F26" s="43">
        <v>6.380263425336502E-2</v>
      </c>
      <c r="G26" s="4">
        <v>92.5</v>
      </c>
    </row>
    <row r="27" spans="1:11" ht="17.25" customHeight="1">
      <c r="A27" s="2" t="s">
        <v>77</v>
      </c>
      <c r="B27" s="2" t="s">
        <v>13</v>
      </c>
      <c r="C27" s="2" t="s">
        <v>70</v>
      </c>
      <c r="D27" s="7">
        <v>73.31</v>
      </c>
      <c r="E27" s="43">
        <v>8.1564814814814812E-2</v>
      </c>
      <c r="F27" s="43">
        <v>6.4119051715788994E-2</v>
      </c>
      <c r="G27" s="4">
        <v>90</v>
      </c>
    </row>
    <row r="28" spans="1:11" ht="17.25" customHeight="1">
      <c r="A28" s="2" t="s">
        <v>35</v>
      </c>
      <c r="B28" s="2" t="s">
        <v>36</v>
      </c>
      <c r="C28" s="2" t="s">
        <v>71</v>
      </c>
      <c r="D28" s="7">
        <v>84.089647923643895</v>
      </c>
      <c r="E28" s="43">
        <v>7.1174768518518519E-2</v>
      </c>
      <c r="F28" s="43">
        <v>6.4178507660826306E-2</v>
      </c>
      <c r="G28" s="4">
        <v>87.5</v>
      </c>
    </row>
    <row r="29" spans="1:11" ht="17.25" customHeight="1">
      <c r="A29" s="2" t="s">
        <v>57</v>
      </c>
      <c r="B29" s="2" t="s">
        <v>58</v>
      </c>
      <c r="C29" s="2" t="s">
        <v>73</v>
      </c>
      <c r="D29" s="7">
        <v>89.543759470706718</v>
      </c>
      <c r="E29" s="43">
        <v>6.757870370370371E-2</v>
      </c>
      <c r="F29" s="43">
        <v>6.488827034370058E-2</v>
      </c>
      <c r="G29" s="4">
        <v>85</v>
      </c>
    </row>
    <row r="30" spans="1:11" ht="17.25" customHeight="1">
      <c r="A30" s="2" t="s">
        <v>37</v>
      </c>
      <c r="B30" s="2" t="s">
        <v>38</v>
      </c>
      <c r="C30" s="2" t="s">
        <v>71</v>
      </c>
      <c r="D30" s="7">
        <v>78.203733806859603</v>
      </c>
      <c r="E30" s="43">
        <v>7.7826388888888889E-2</v>
      </c>
      <c r="F30" s="43">
        <v>6.5264255078506944E-2</v>
      </c>
      <c r="G30" s="4">
        <v>82.5</v>
      </c>
    </row>
    <row r="31" spans="1:11" ht="17.25" customHeight="1">
      <c r="A31" s="2" t="s">
        <v>47</v>
      </c>
      <c r="B31" s="2" t="s">
        <v>48</v>
      </c>
      <c r="C31" s="2" t="s">
        <v>72</v>
      </c>
      <c r="D31" s="7">
        <v>81.438248997347301</v>
      </c>
      <c r="E31" s="43">
        <v>7.6076388888888888E-2</v>
      </c>
      <c r="F31" s="43">
        <v>6.6435366300847815E-2</v>
      </c>
      <c r="G31" s="4">
        <v>80</v>
      </c>
    </row>
    <row r="32" spans="1:11" ht="17.25" customHeight="1">
      <c r="A32" s="2" t="s">
        <v>74</v>
      </c>
      <c r="B32" s="2" t="s">
        <v>75</v>
      </c>
      <c r="C32" s="2" t="s">
        <v>72</v>
      </c>
      <c r="D32" s="7">
        <v>73</v>
      </c>
      <c r="E32" s="43">
        <v>8.5385416666666658E-2</v>
      </c>
      <c r="F32" s="43">
        <v>6.6838636063928564E-2</v>
      </c>
      <c r="G32" s="4">
        <v>77.5</v>
      </c>
    </row>
    <row r="33" spans="1:7" ht="17.25" customHeight="1">
      <c r="A33" s="2" t="s">
        <v>43</v>
      </c>
      <c r="B33" s="2" t="s">
        <v>44</v>
      </c>
      <c r="C33" s="2" t="s">
        <v>72</v>
      </c>
      <c r="D33" s="7">
        <v>92.937712580870482</v>
      </c>
      <c r="E33" s="43">
        <v>6.7319444444444446E-2</v>
      </c>
      <c r="F33" s="43">
        <v>6.7089339973516418E-2</v>
      </c>
      <c r="G33" s="4">
        <v>75</v>
      </c>
    </row>
    <row r="34" spans="1:7" ht="17.25" customHeight="1">
      <c r="A34" s="2" t="s">
        <v>45</v>
      </c>
      <c r="B34" s="2" t="s">
        <v>46</v>
      </c>
      <c r="C34" s="2" t="s">
        <v>72</v>
      </c>
      <c r="D34" s="7">
        <v>91.535587370601775</v>
      </c>
      <c r="E34" s="43">
        <v>6.9045138888888885E-2</v>
      </c>
      <c r="F34" s="43">
        <v>6.7771031686583272E-2</v>
      </c>
      <c r="G34" s="4">
        <v>72.5</v>
      </c>
    </row>
    <row r="35" spans="1:7" ht="17.25" customHeight="1">
      <c r="A35" s="2" t="s">
        <v>26</v>
      </c>
      <c r="B35" s="2" t="s">
        <v>27</v>
      </c>
      <c r="C35" s="2" t="s">
        <v>69</v>
      </c>
      <c r="D35" s="7">
        <v>72.281173631376348</v>
      </c>
      <c r="E35" s="5"/>
      <c r="F35" s="5" t="s">
        <v>86</v>
      </c>
      <c r="G35" s="4">
        <v>70</v>
      </c>
    </row>
    <row r="36" spans="1:7" ht="17.25" customHeight="1">
      <c r="A36" s="2" t="s">
        <v>34</v>
      </c>
      <c r="B36" s="2" t="s">
        <v>27</v>
      </c>
      <c r="C36" s="2" t="s">
        <v>71</v>
      </c>
      <c r="D36" s="7">
        <v>85</v>
      </c>
      <c r="E36" s="5"/>
      <c r="F36" s="5" t="s">
        <v>87</v>
      </c>
      <c r="G36" s="4">
        <v>67.5</v>
      </c>
    </row>
    <row r="37" spans="1:7" ht="17.25" customHeight="1" thickBot="1">
      <c r="A37" s="13" t="s">
        <v>67</v>
      </c>
      <c r="B37" s="13" t="s">
        <v>68</v>
      </c>
      <c r="C37" s="13" t="s">
        <v>73</v>
      </c>
      <c r="D37" s="26">
        <v>61</v>
      </c>
      <c r="E37" s="41"/>
      <c r="F37" s="41" t="s">
        <v>88</v>
      </c>
      <c r="G37" s="21">
        <v>65</v>
      </c>
    </row>
    <row r="41" spans="1:7" ht="17.25" customHeight="1" thickBot="1">
      <c r="A41" s="15" t="s">
        <v>117</v>
      </c>
      <c r="B41" s="15"/>
      <c r="C41" s="21" t="s">
        <v>70</v>
      </c>
      <c r="D41" s="25" t="s">
        <v>71</v>
      </c>
      <c r="E41" s="29" t="s">
        <v>73</v>
      </c>
      <c r="F41" s="29" t="s">
        <v>72</v>
      </c>
      <c r="G41" s="21" t="s">
        <v>104</v>
      </c>
    </row>
    <row r="42" spans="1:7" ht="17.25" customHeight="1">
      <c r="A42" s="1" t="s">
        <v>103</v>
      </c>
      <c r="B42" s="27" t="s">
        <v>105</v>
      </c>
      <c r="C42" s="8">
        <f>G23+G25+G27</f>
        <v>285</v>
      </c>
      <c r="D42" s="8">
        <v>330</v>
      </c>
      <c r="E42" s="8">
        <v>150</v>
      </c>
      <c r="F42" s="8">
        <v>330</v>
      </c>
      <c r="G42" s="8">
        <v>70</v>
      </c>
    </row>
    <row r="43" spans="1:7" ht="17.25" customHeight="1">
      <c r="A43" s="1" t="s">
        <v>109</v>
      </c>
      <c r="B43" s="27" t="s">
        <v>106</v>
      </c>
      <c r="C43" s="8"/>
      <c r="D43" s="8"/>
      <c r="E43" s="8"/>
      <c r="F43" s="8"/>
      <c r="G43" s="8"/>
    </row>
    <row r="44" spans="1:7" ht="17.25" customHeight="1">
      <c r="A44" s="1" t="s">
        <v>110</v>
      </c>
      <c r="B44" s="27" t="s">
        <v>107</v>
      </c>
      <c r="C44" s="8"/>
      <c r="D44" s="8"/>
      <c r="E44" s="8"/>
      <c r="F44" s="8"/>
      <c r="G44" s="8"/>
    </row>
    <row r="45" spans="1:7" ht="17.25" customHeight="1">
      <c r="A45" s="1" t="s">
        <v>111</v>
      </c>
      <c r="B45" s="27" t="s">
        <v>114</v>
      </c>
      <c r="C45" s="8"/>
      <c r="D45" s="8"/>
      <c r="E45" s="8"/>
      <c r="F45" s="8"/>
      <c r="G45" s="8"/>
    </row>
    <row r="46" spans="1:7" ht="17.25" customHeight="1">
      <c r="A46" s="1" t="s">
        <v>112</v>
      </c>
      <c r="B46" s="27" t="s">
        <v>108</v>
      </c>
      <c r="C46" s="8"/>
      <c r="D46" s="8"/>
      <c r="E46" s="8"/>
      <c r="F46" s="8"/>
      <c r="G46" s="8"/>
    </row>
    <row r="47" spans="1:7" ht="17.25" customHeight="1" thickBot="1">
      <c r="A47" s="15" t="s">
        <v>113</v>
      </c>
      <c r="B47" s="30" t="s">
        <v>105</v>
      </c>
      <c r="C47" s="31"/>
      <c r="D47" s="32"/>
      <c r="E47" s="33"/>
      <c r="F47" s="31"/>
      <c r="G47" s="31"/>
    </row>
    <row r="48" spans="1:7" ht="17.25" customHeight="1">
      <c r="C48" s="8">
        <f>SUM(C42:C47)</f>
        <v>285</v>
      </c>
      <c r="D48" s="8">
        <f t="shared" ref="D48:G48" si="3">SUM(D42:D47)</f>
        <v>330</v>
      </c>
      <c r="E48" s="8">
        <f t="shared" si="3"/>
        <v>150</v>
      </c>
      <c r="F48" s="8">
        <f t="shared" si="3"/>
        <v>330</v>
      </c>
      <c r="G48" s="8">
        <f t="shared" si="3"/>
        <v>70</v>
      </c>
    </row>
    <row r="59" spans="4:4" ht="17.25" customHeight="1">
      <c r="D59" s="3"/>
    </row>
  </sheetData>
  <sortState ref="A39:G53">
    <sortCondition ref="E2:E16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51"/>
  <sheetViews>
    <sheetView workbookViewId="0">
      <selection activeCell="A4" sqref="A4:D4"/>
    </sheetView>
  </sheetViews>
  <sheetFormatPr defaultColWidth="11.42578125" defaultRowHeight="15"/>
  <cols>
    <col min="1" max="1" width="8.7109375" style="2" bestFit="1" customWidth="1"/>
    <col min="2" max="2" width="11.28515625" style="2" bestFit="1" customWidth="1"/>
    <col min="3" max="3" width="17" style="2" customWidth="1"/>
    <col min="4" max="4" width="11.42578125" style="12"/>
    <col min="5" max="16384" width="11.42578125" style="2"/>
  </cols>
  <sheetData>
    <row r="1" spans="1:5" s="1" customFormat="1">
      <c r="D1" s="42"/>
    </row>
    <row r="2" spans="1:5">
      <c r="A2" s="2" t="s">
        <v>26</v>
      </c>
      <c r="B2" s="2" t="s">
        <v>27</v>
      </c>
      <c r="C2" s="2" t="s">
        <v>69</v>
      </c>
      <c r="D2" s="12">
        <v>72.281173631376348</v>
      </c>
    </row>
    <row r="3" spans="1:5">
      <c r="A3" s="2" t="s">
        <v>34</v>
      </c>
      <c r="B3" s="2" t="s">
        <v>27</v>
      </c>
      <c r="C3" s="2" t="s">
        <v>71</v>
      </c>
      <c r="D3" s="12">
        <v>85</v>
      </c>
    </row>
    <row r="4" spans="1:5">
      <c r="A4" s="2" t="s">
        <v>9</v>
      </c>
      <c r="B4" s="2" t="s">
        <v>10</v>
      </c>
      <c r="C4" s="2" t="s">
        <v>70</v>
      </c>
      <c r="D4" s="12">
        <v>80.658758603880912</v>
      </c>
    </row>
    <row r="5" spans="1:5">
      <c r="A5" s="2" t="s">
        <v>30</v>
      </c>
      <c r="B5" s="2" t="s">
        <v>31</v>
      </c>
      <c r="C5" s="2" t="s">
        <v>71</v>
      </c>
      <c r="D5" s="12">
        <v>92.981061125364775</v>
      </c>
    </row>
    <row r="6" spans="1:5">
      <c r="A6" s="2" t="s">
        <v>53</v>
      </c>
      <c r="B6" s="2" t="s">
        <v>54</v>
      </c>
      <c r="C6" s="2" t="s">
        <v>73</v>
      </c>
      <c r="D6" s="12">
        <v>97.30355514644279</v>
      </c>
    </row>
    <row r="7" spans="1:5">
      <c r="A7" s="2" t="s">
        <v>7</v>
      </c>
      <c r="B7" s="2" t="s">
        <v>8</v>
      </c>
      <c r="C7" s="2" t="s">
        <v>70</v>
      </c>
      <c r="D7" s="12">
        <v>83.143465837995691</v>
      </c>
    </row>
    <row r="8" spans="1:5">
      <c r="A8" s="2" t="s">
        <v>59</v>
      </c>
      <c r="B8" s="2" t="s">
        <v>8</v>
      </c>
      <c r="C8" s="2" t="s">
        <v>73</v>
      </c>
      <c r="D8" s="12">
        <v>84.833449756382052</v>
      </c>
    </row>
    <row r="9" spans="1:5">
      <c r="A9" s="2" t="s">
        <v>17</v>
      </c>
      <c r="B9" s="2" t="s">
        <v>18</v>
      </c>
      <c r="C9" s="2" t="s">
        <v>69</v>
      </c>
      <c r="D9" s="12">
        <v>82.358462577424945</v>
      </c>
    </row>
    <row r="10" spans="1:5">
      <c r="A10" s="2" t="s">
        <v>57</v>
      </c>
      <c r="B10" s="2" t="s">
        <v>58</v>
      </c>
      <c r="C10" s="2" t="s">
        <v>73</v>
      </c>
      <c r="D10" s="12">
        <v>89.543759470706718</v>
      </c>
      <c r="E10" s="39"/>
    </row>
    <row r="11" spans="1:5">
      <c r="A11" s="2" t="s">
        <v>39</v>
      </c>
      <c r="B11" s="2" t="s">
        <v>40</v>
      </c>
      <c r="C11" s="2" t="s">
        <v>71</v>
      </c>
      <c r="D11" s="12">
        <v>77.119062696531913</v>
      </c>
    </row>
    <row r="12" spans="1:5">
      <c r="A12" s="2" t="s">
        <v>1</v>
      </c>
      <c r="B12" s="2" t="s">
        <v>2</v>
      </c>
      <c r="C12" s="2" t="s">
        <v>70</v>
      </c>
      <c r="D12" s="12">
        <v>93.256472359862556</v>
      </c>
    </row>
    <row r="13" spans="1:5">
      <c r="A13" s="2" t="s">
        <v>76</v>
      </c>
      <c r="B13" s="2" t="s">
        <v>2</v>
      </c>
      <c r="C13" s="2" t="s">
        <v>70</v>
      </c>
      <c r="D13" s="12">
        <v>89.607882819657434</v>
      </c>
    </row>
    <row r="14" spans="1:5">
      <c r="A14" s="2" t="s">
        <v>11</v>
      </c>
      <c r="B14" s="2" t="s">
        <v>12</v>
      </c>
      <c r="C14" s="2" t="s">
        <v>70</v>
      </c>
      <c r="D14" s="12">
        <v>72.589662068500274</v>
      </c>
    </row>
    <row r="15" spans="1:5">
      <c r="A15" s="2" t="s">
        <v>1</v>
      </c>
      <c r="B15" s="2" t="s">
        <v>64</v>
      </c>
      <c r="C15" s="2" t="s">
        <v>73</v>
      </c>
      <c r="D15" s="12">
        <v>75.308085852749869</v>
      </c>
    </row>
    <row r="16" spans="1:5">
      <c r="A16" s="2" t="s">
        <v>28</v>
      </c>
      <c r="B16" s="2" t="s">
        <v>29</v>
      </c>
      <c r="C16" s="2" t="s">
        <v>71</v>
      </c>
      <c r="D16" s="12">
        <v>93.36701985284995</v>
      </c>
    </row>
    <row r="17" spans="1:5">
      <c r="A17" s="2" t="s">
        <v>55</v>
      </c>
      <c r="B17" s="2" t="s">
        <v>56</v>
      </c>
      <c r="C17" s="2" t="s">
        <v>73</v>
      </c>
      <c r="D17" s="12">
        <v>90.941851583462267</v>
      </c>
    </row>
    <row r="18" spans="1:5">
      <c r="A18" s="2" t="s">
        <v>5</v>
      </c>
      <c r="B18" s="2" t="s">
        <v>6</v>
      </c>
      <c r="C18" s="2" t="s">
        <v>70</v>
      </c>
      <c r="D18" s="12">
        <v>88.644639861075746</v>
      </c>
    </row>
    <row r="19" spans="1:5">
      <c r="A19" s="2" t="s">
        <v>77</v>
      </c>
      <c r="B19" s="2" t="s">
        <v>13</v>
      </c>
      <c r="C19" s="2" t="s">
        <v>70</v>
      </c>
      <c r="D19" s="12">
        <v>73.311332641323403</v>
      </c>
    </row>
    <row r="20" spans="1:5">
      <c r="A20" s="2" t="s">
        <v>81</v>
      </c>
      <c r="B20" s="2" t="s">
        <v>16</v>
      </c>
      <c r="C20" s="2" t="s">
        <v>69</v>
      </c>
      <c r="D20" s="12">
        <v>90.914954595010983</v>
      </c>
      <c r="E20" s="39"/>
    </row>
    <row r="21" spans="1:5">
      <c r="A21" s="2" t="s">
        <v>14</v>
      </c>
      <c r="B21" s="2" t="s">
        <v>15</v>
      </c>
      <c r="C21" s="2" t="s">
        <v>69</v>
      </c>
      <c r="D21" s="12">
        <v>100</v>
      </c>
    </row>
    <row r="22" spans="1:5">
      <c r="A22" s="2" t="s">
        <v>37</v>
      </c>
      <c r="B22" s="2" t="s">
        <v>38</v>
      </c>
      <c r="C22" s="2" t="s">
        <v>71</v>
      </c>
      <c r="D22" s="12">
        <v>78.203733806859603</v>
      </c>
    </row>
    <row r="23" spans="1:5">
      <c r="A23" s="2" t="s">
        <v>22</v>
      </c>
      <c r="B23" s="2" t="s">
        <v>23</v>
      </c>
      <c r="C23" s="2" t="s">
        <v>69</v>
      </c>
      <c r="D23" s="12">
        <v>79.852719403043523</v>
      </c>
    </row>
    <row r="24" spans="1:5">
      <c r="A24" s="2" t="s">
        <v>47</v>
      </c>
      <c r="B24" s="2" t="s">
        <v>48</v>
      </c>
      <c r="C24" s="2" t="s">
        <v>72</v>
      </c>
      <c r="D24" s="12">
        <v>81.438248997347301</v>
      </c>
    </row>
    <row r="25" spans="1:5">
      <c r="A25" s="2" t="s">
        <v>5</v>
      </c>
      <c r="B25" s="2" t="s">
        <v>19</v>
      </c>
      <c r="C25" s="2" t="s">
        <v>69</v>
      </c>
      <c r="D25" s="12">
        <v>80.233977685945021</v>
      </c>
    </row>
    <row r="26" spans="1:5">
      <c r="A26" s="2" t="s">
        <v>20</v>
      </c>
      <c r="B26" s="2" t="s">
        <v>21</v>
      </c>
      <c r="C26" s="2" t="s">
        <v>69</v>
      </c>
      <c r="D26" s="12">
        <v>79.941505578513741</v>
      </c>
    </row>
    <row r="27" spans="1:5">
      <c r="A27" s="2" t="s">
        <v>84</v>
      </c>
      <c r="B27" s="2" t="s">
        <v>85</v>
      </c>
      <c r="C27" s="2" t="s">
        <v>70</v>
      </c>
      <c r="D27" s="12">
        <v>73.5</v>
      </c>
    </row>
    <row r="28" spans="1:5">
      <c r="A28" s="2" t="s">
        <v>45</v>
      </c>
      <c r="B28" s="2" t="s">
        <v>46</v>
      </c>
      <c r="C28" s="2" t="s">
        <v>72</v>
      </c>
      <c r="D28" s="12">
        <v>91.535587370601775</v>
      </c>
    </row>
    <row r="29" spans="1:5">
      <c r="A29" s="2" t="s">
        <v>67</v>
      </c>
      <c r="B29" s="2" t="s">
        <v>68</v>
      </c>
      <c r="C29" s="2" t="s">
        <v>73</v>
      </c>
      <c r="D29" s="12">
        <v>61</v>
      </c>
      <c r="E29" s="39"/>
    </row>
    <row r="30" spans="1:5">
      <c r="A30" s="2" t="s">
        <v>80</v>
      </c>
      <c r="B30" s="2" t="s">
        <v>68</v>
      </c>
      <c r="C30" s="2" t="s">
        <v>73</v>
      </c>
      <c r="D30" s="12">
        <v>80</v>
      </c>
    </row>
    <row r="31" spans="1:5">
      <c r="A31" s="2" t="s">
        <v>43</v>
      </c>
      <c r="B31" s="2" t="s">
        <v>44</v>
      </c>
      <c r="C31" s="2" t="s">
        <v>72</v>
      </c>
      <c r="D31" s="12">
        <v>92.937712580870482</v>
      </c>
    </row>
    <row r="32" spans="1:5">
      <c r="A32" s="2" t="s">
        <v>32</v>
      </c>
      <c r="B32" s="2" t="s">
        <v>33</v>
      </c>
      <c r="C32" s="2" t="s">
        <v>71</v>
      </c>
      <c r="D32" s="12">
        <v>86.107792510189725</v>
      </c>
    </row>
    <row r="33" spans="1:5">
      <c r="A33" s="2" t="s">
        <v>62</v>
      </c>
      <c r="B33" s="2" t="s">
        <v>63</v>
      </c>
      <c r="C33" s="2" t="s">
        <v>73</v>
      </c>
      <c r="D33" s="12">
        <v>82</v>
      </c>
    </row>
    <row r="34" spans="1:5">
      <c r="A34" s="2" t="s">
        <v>35</v>
      </c>
      <c r="B34" s="2" t="s">
        <v>36</v>
      </c>
      <c r="C34" s="2" t="s">
        <v>71</v>
      </c>
      <c r="D34" s="12">
        <v>84.089647923643895</v>
      </c>
    </row>
    <row r="35" spans="1:5">
      <c r="A35" s="2" t="s">
        <v>78</v>
      </c>
      <c r="B35" s="2" t="s">
        <v>79</v>
      </c>
      <c r="C35" s="2" t="s">
        <v>69</v>
      </c>
      <c r="D35" s="12">
        <v>72</v>
      </c>
    </row>
    <row r="36" spans="1:5">
      <c r="A36" s="2" t="s">
        <v>3</v>
      </c>
      <c r="B36" s="2" t="s">
        <v>4</v>
      </c>
      <c r="C36" s="2" t="s">
        <v>70</v>
      </c>
      <c r="D36" s="12">
        <v>91.190017648428508</v>
      </c>
    </row>
    <row r="37" spans="1:5">
      <c r="A37" s="2" t="s">
        <v>82</v>
      </c>
      <c r="B37" s="2" t="s">
        <v>83</v>
      </c>
      <c r="C37" s="2" t="s">
        <v>72</v>
      </c>
      <c r="D37" s="12">
        <v>73.5</v>
      </c>
      <c r="E37" s="39"/>
    </row>
    <row r="38" spans="1:5">
      <c r="A38" s="2" t="s">
        <v>24</v>
      </c>
      <c r="B38" s="2" t="s">
        <v>25</v>
      </c>
      <c r="C38" s="2" t="s">
        <v>69</v>
      </c>
      <c r="D38" s="12">
        <v>77.3427690406088</v>
      </c>
    </row>
    <row r="39" spans="1:5">
      <c r="A39" s="2" t="s">
        <v>65</v>
      </c>
      <c r="B39" s="2" t="s">
        <v>66</v>
      </c>
      <c r="C39" s="2" t="s">
        <v>73</v>
      </c>
      <c r="D39" s="12">
        <v>61.605419438514481</v>
      </c>
    </row>
    <row r="40" spans="1:5">
      <c r="A40" s="2" t="s">
        <v>74</v>
      </c>
      <c r="B40" s="2" t="s">
        <v>75</v>
      </c>
      <c r="C40" s="2" t="s">
        <v>72</v>
      </c>
      <c r="D40" s="12">
        <v>73</v>
      </c>
    </row>
    <row r="41" spans="1:5">
      <c r="A41" s="2" t="s">
        <v>60</v>
      </c>
      <c r="B41" s="2" t="s">
        <v>61</v>
      </c>
      <c r="C41" s="2" t="s">
        <v>73</v>
      </c>
      <c r="D41" s="12">
        <v>82.936211049961798</v>
      </c>
    </row>
    <row r="42" spans="1:5">
      <c r="A42" s="2" t="s">
        <v>41</v>
      </c>
      <c r="B42" s="2" t="s">
        <v>42</v>
      </c>
      <c r="C42" s="2" t="s">
        <v>71</v>
      </c>
      <c r="D42" s="12">
        <v>71.48114055417372</v>
      </c>
    </row>
    <row r="43" spans="1:5">
      <c r="A43" s="2" t="s">
        <v>49</v>
      </c>
      <c r="B43" s="2" t="s">
        <v>50</v>
      </c>
      <c r="C43" s="2" t="s">
        <v>72</v>
      </c>
      <c r="D43" s="12">
        <v>80.842424123726161</v>
      </c>
    </row>
    <row r="44" spans="1:5">
      <c r="A44" s="2" t="s">
        <v>51</v>
      </c>
      <c r="B44" s="2" t="s">
        <v>52</v>
      </c>
      <c r="C44" s="2" t="s">
        <v>72</v>
      </c>
      <c r="D44" s="12">
        <v>78.865626040462985</v>
      </c>
    </row>
    <row r="48" spans="1:5">
      <c r="E48" s="39"/>
    </row>
    <row r="51" spans="4:4">
      <c r="D51" s="2"/>
    </row>
  </sheetData>
  <sortState ref="A2:D48">
    <sortCondition ref="B2:B4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WL5 KOM Kippure</vt:lpstr>
      <vt:lpstr>WL4 Sandymount HMar</vt:lpstr>
      <vt:lpstr>WL3 Roundwood</vt:lpstr>
      <vt:lpstr>WL2 SwimRun UCD</vt:lpstr>
      <vt:lpstr>WL1 Roundwood</vt:lpstr>
      <vt:lpstr>Names and Teams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O'Leary</dc:creator>
  <cp:lastModifiedBy>docfixers</cp:lastModifiedBy>
  <cp:lastPrinted>2014-03-23T21:41:11Z</cp:lastPrinted>
  <dcterms:created xsi:type="dcterms:W3CDTF">2014-01-30T14:56:22Z</dcterms:created>
  <dcterms:modified xsi:type="dcterms:W3CDTF">2014-03-24T19:48:59Z</dcterms:modified>
</cp:coreProperties>
</file>